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defaultThemeVersion="124226"/>
  <mc:AlternateContent xmlns:mc="http://schemas.openxmlformats.org/markup-compatibility/2006">
    <mc:Choice Requires="x15">
      <x15ac:absPath xmlns:x15ac="http://schemas.microsoft.com/office/spreadsheetml/2010/11/ac" url="https://rkas.sharepoint.com/Kliendisuhted/ri ja halduslepingud/YLEP 2024/SOM/SKA/Vabaduse plats 2/Muudatus nr 4/"/>
    </mc:Choice>
  </mc:AlternateContent>
  <xr:revisionPtr revIDLastSave="9" documentId="8_{3BA9FDB4-CC13-406E-A4F6-BB0F81BB4D02}" xr6:coauthVersionLast="47" xr6:coauthVersionMax="47" xr10:uidLastSave="{E04EDF07-2CAE-4423-BE40-9236DD2D9694}"/>
  <bookViews>
    <workbookView xWindow="38280" yWindow="-120" windowWidth="38640" windowHeight="21240" tabRatio="799" xr2:uid="{80882552-5DFA-4FBF-A32D-A7840500E443}"/>
  </bookViews>
  <sheets>
    <sheet name="Lisa 3" sheetId="4" r:id="rId1"/>
    <sheet name="kulupõhine annuiteetgraafik_b2" sheetId="7" state="hidden" r:id="rId2"/>
    <sheet name="annuiteetgraafik_sisustus" sheetId="9" state="hidden" r:id="rId3"/>
    <sheet name="UUS_annuiteetgraafik_bilans" sheetId="10" r:id="rId4"/>
    <sheet name="UUS_annuiteetgraafik_inv" sheetId="11" r:id="rId5"/>
    <sheet name="Annuiteetgraafik_sisustus_6.2" sheetId="12" r:id="rId6"/>
    <sheet name="Annuiteetgraafik_PP 6.2" sheetId="13"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4" l="1"/>
  <c r="F35" i="4"/>
  <c r="E20" i="4"/>
  <c r="E19" i="4"/>
  <c r="E18" i="4"/>
  <c r="E17" i="4"/>
  <c r="E16" i="4"/>
  <c r="E26" i="4"/>
  <c r="E27" i="4"/>
  <c r="E28" i="4"/>
  <c r="E29" i="4"/>
  <c r="E24" i="4"/>
  <c r="E13" i="4"/>
  <c r="E14" i="4"/>
  <c r="E15" i="4"/>
  <c r="E12" i="4"/>
  <c r="F15" i="4"/>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E15" i="13"/>
  <c r="G15" i="13"/>
  <c r="C16" i="13"/>
  <c r="C15" i="13"/>
  <c r="D15"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D9" i="13"/>
  <c r="D8" i="13"/>
  <c r="E15" i="11"/>
  <c r="E16" i="11"/>
  <c r="E17" i="11"/>
  <c r="E18" i="11"/>
  <c r="E19" i="11"/>
  <c r="E20" i="11"/>
  <c r="E21" i="11"/>
  <c r="E22" i="11"/>
  <c r="E23" i="11"/>
  <c r="E24" i="11"/>
  <c r="E25" i="11"/>
  <c r="E26" i="11"/>
  <c r="E14" i="11"/>
  <c r="E27" i="11"/>
  <c r="M4" i="10"/>
  <c r="E10" i="10"/>
  <c r="P133" i="12"/>
  <c r="E133" i="12"/>
  <c r="P132" i="12"/>
  <c r="E132" i="12"/>
  <c r="P131" i="12"/>
  <c r="E131" i="12"/>
  <c r="P130" i="12"/>
  <c r="E130" i="12"/>
  <c r="P129" i="12"/>
  <c r="E129" i="12"/>
  <c r="P128" i="12"/>
  <c r="E128" i="12"/>
  <c r="P127" i="12"/>
  <c r="E127" i="12"/>
  <c r="P126" i="12"/>
  <c r="E126" i="12"/>
  <c r="P125" i="12"/>
  <c r="E125" i="12"/>
  <c r="P124" i="12"/>
  <c r="E124" i="12"/>
  <c r="P123" i="12"/>
  <c r="E123" i="12"/>
  <c r="P122" i="12"/>
  <c r="E122" i="12"/>
  <c r="P121" i="12"/>
  <c r="E121" i="12"/>
  <c r="P120" i="12"/>
  <c r="E120" i="12"/>
  <c r="P119" i="12"/>
  <c r="E119" i="12"/>
  <c r="P118" i="12"/>
  <c r="E118" i="12"/>
  <c r="P117" i="12"/>
  <c r="E117" i="12"/>
  <c r="P116" i="12"/>
  <c r="E116" i="12"/>
  <c r="P115" i="12"/>
  <c r="E115" i="12"/>
  <c r="P114" i="12"/>
  <c r="E114" i="12"/>
  <c r="P113" i="12"/>
  <c r="E113" i="12"/>
  <c r="P112" i="12"/>
  <c r="E112" i="12"/>
  <c r="P111" i="12"/>
  <c r="E111" i="12"/>
  <c r="P110" i="12"/>
  <c r="E110" i="12"/>
  <c r="P109" i="12"/>
  <c r="E109" i="12"/>
  <c r="P108" i="12"/>
  <c r="E108" i="12"/>
  <c r="P107" i="12"/>
  <c r="E107" i="12"/>
  <c r="P106" i="12"/>
  <c r="E106" i="12"/>
  <c r="P105" i="12"/>
  <c r="E105" i="12"/>
  <c r="P104" i="12"/>
  <c r="E104" i="12"/>
  <c r="P103" i="12"/>
  <c r="E103" i="12"/>
  <c r="P102" i="12"/>
  <c r="E102" i="12"/>
  <c r="P101" i="12"/>
  <c r="E101" i="12"/>
  <c r="P100" i="12"/>
  <c r="E100" i="12"/>
  <c r="P99" i="12"/>
  <c r="E99" i="12"/>
  <c r="P98" i="12"/>
  <c r="E98" i="12"/>
  <c r="P97" i="12"/>
  <c r="E97" i="12"/>
  <c r="P96" i="12"/>
  <c r="E96" i="12"/>
  <c r="P95" i="12"/>
  <c r="E95" i="12"/>
  <c r="P94" i="12"/>
  <c r="E94" i="12"/>
  <c r="P93" i="12"/>
  <c r="E93" i="12"/>
  <c r="P92" i="12"/>
  <c r="E92" i="12"/>
  <c r="P91" i="12"/>
  <c r="E91" i="12"/>
  <c r="P90" i="12"/>
  <c r="E90" i="12"/>
  <c r="P89" i="12"/>
  <c r="E89" i="12"/>
  <c r="P88" i="12"/>
  <c r="E88" i="12"/>
  <c r="P87" i="12"/>
  <c r="E87" i="12"/>
  <c r="P86" i="12"/>
  <c r="E86" i="12"/>
  <c r="P85" i="12"/>
  <c r="E85" i="12"/>
  <c r="P84" i="12"/>
  <c r="E84" i="12"/>
  <c r="P83" i="12"/>
  <c r="E83" i="12"/>
  <c r="P82" i="12"/>
  <c r="E82" i="12"/>
  <c r="P81" i="12"/>
  <c r="E81" i="12"/>
  <c r="P80" i="12"/>
  <c r="E80" i="12"/>
  <c r="P79" i="12"/>
  <c r="E79" i="12"/>
  <c r="P78" i="12"/>
  <c r="E78" i="12"/>
  <c r="P77" i="12"/>
  <c r="E77" i="12"/>
  <c r="P76" i="12"/>
  <c r="E76" i="12"/>
  <c r="P75" i="12"/>
  <c r="E75" i="12"/>
  <c r="P74" i="12"/>
  <c r="E74" i="12"/>
  <c r="P73" i="12"/>
  <c r="E73" i="12"/>
  <c r="P72" i="12"/>
  <c r="E72" i="12"/>
  <c r="P71" i="12"/>
  <c r="E71" i="12"/>
  <c r="P70" i="12"/>
  <c r="E70" i="12"/>
  <c r="P69" i="12"/>
  <c r="E69" i="12"/>
  <c r="P68" i="12"/>
  <c r="E68" i="12"/>
  <c r="P67" i="12"/>
  <c r="E67" i="12"/>
  <c r="P66" i="12"/>
  <c r="E66" i="12"/>
  <c r="P65" i="12"/>
  <c r="E65" i="12"/>
  <c r="P64" i="12"/>
  <c r="E64" i="12"/>
  <c r="P63" i="12"/>
  <c r="E63" i="12"/>
  <c r="P62" i="12"/>
  <c r="E62" i="12"/>
  <c r="P61" i="12"/>
  <c r="E61" i="12"/>
  <c r="P60" i="12"/>
  <c r="E60" i="12"/>
  <c r="P59" i="12"/>
  <c r="E59" i="12"/>
  <c r="P58" i="12"/>
  <c r="E58" i="12"/>
  <c r="P57" i="12"/>
  <c r="E57" i="12"/>
  <c r="P56" i="12"/>
  <c r="E56" i="12"/>
  <c r="P55" i="12"/>
  <c r="E55" i="12"/>
  <c r="P54" i="12"/>
  <c r="E54" i="12"/>
  <c r="P53" i="12"/>
  <c r="E53" i="12"/>
  <c r="P52" i="12"/>
  <c r="E52" i="12"/>
  <c r="P51" i="12"/>
  <c r="E51" i="12"/>
  <c r="P50" i="12"/>
  <c r="E50" i="12"/>
  <c r="P49" i="12"/>
  <c r="E49" i="12"/>
  <c r="P48" i="12"/>
  <c r="E48" i="12"/>
  <c r="P47" i="12"/>
  <c r="E47" i="12"/>
  <c r="P46" i="12"/>
  <c r="E46" i="12"/>
  <c r="P45" i="12"/>
  <c r="E45" i="12"/>
  <c r="P44" i="12"/>
  <c r="E44" i="12"/>
  <c r="P43" i="12"/>
  <c r="E43" i="12"/>
  <c r="P42" i="12"/>
  <c r="E42" i="12"/>
  <c r="P41" i="12"/>
  <c r="E41" i="12"/>
  <c r="P40" i="12"/>
  <c r="E40" i="12"/>
  <c r="P39" i="12"/>
  <c r="E39" i="12"/>
  <c r="P38" i="12"/>
  <c r="E38" i="12"/>
  <c r="P37" i="12"/>
  <c r="E37" i="12"/>
  <c r="P36" i="12"/>
  <c r="E36" i="12"/>
  <c r="P35" i="12"/>
  <c r="E35" i="12"/>
  <c r="P34" i="12"/>
  <c r="E34" i="12"/>
  <c r="P33" i="12"/>
  <c r="E33" i="12"/>
  <c r="P32" i="12"/>
  <c r="E32" i="12"/>
  <c r="P31" i="12"/>
  <c r="E31" i="12"/>
  <c r="P30" i="12"/>
  <c r="E30" i="12"/>
  <c r="P29" i="12"/>
  <c r="E29" i="12"/>
  <c r="P28" i="12"/>
  <c r="E28" i="12"/>
  <c r="P27" i="12"/>
  <c r="E27" i="12"/>
  <c r="P26" i="12"/>
  <c r="E26" i="12"/>
  <c r="P25" i="12"/>
  <c r="E25" i="12"/>
  <c r="P24" i="12"/>
  <c r="E24" i="12"/>
  <c r="P23" i="12"/>
  <c r="E23" i="12"/>
  <c r="P22" i="12"/>
  <c r="E22" i="12"/>
  <c r="P21" i="12"/>
  <c r="E21" i="12"/>
  <c r="P20" i="12"/>
  <c r="E20" i="12"/>
  <c r="P19" i="12"/>
  <c r="E19" i="12"/>
  <c r="P18" i="12"/>
  <c r="E18" i="12"/>
  <c r="P17" i="12"/>
  <c r="E17" i="12"/>
  <c r="P16" i="12"/>
  <c r="E16" i="12"/>
  <c r="P15" i="12"/>
  <c r="E15" i="12"/>
  <c r="Q14" i="12"/>
  <c r="Q15"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Q41" i="12"/>
  <c r="Q42" i="12"/>
  <c r="Q43" i="12"/>
  <c r="Q44" i="12"/>
  <c r="Q45" i="12"/>
  <c r="Q46" i="12"/>
  <c r="Q47" i="12"/>
  <c r="Q48" i="12"/>
  <c r="Q49" i="12"/>
  <c r="Q50" i="12"/>
  <c r="Q51" i="12"/>
  <c r="Q52" i="12"/>
  <c r="Q53" i="12"/>
  <c r="Q54" i="12"/>
  <c r="Q55" i="12"/>
  <c r="Q56" i="12"/>
  <c r="Q57" i="12"/>
  <c r="Q58" i="12"/>
  <c r="Q59" i="12"/>
  <c r="Q60" i="12"/>
  <c r="Q61" i="12"/>
  <c r="Q62" i="12"/>
  <c r="Q63" i="12"/>
  <c r="Q64" i="12"/>
  <c r="Q65" i="12"/>
  <c r="Q66" i="12"/>
  <c r="Q67" i="12"/>
  <c r="Q68" i="12"/>
  <c r="Q69" i="12"/>
  <c r="Q70" i="12"/>
  <c r="Q71" i="12"/>
  <c r="Q72" i="12"/>
  <c r="Q73" i="12"/>
  <c r="Q74" i="12"/>
  <c r="Q75" i="12"/>
  <c r="Q76" i="12"/>
  <c r="Q77" i="12"/>
  <c r="Q78" i="12"/>
  <c r="Q79" i="12"/>
  <c r="Q80" i="12"/>
  <c r="Q81" i="12"/>
  <c r="Q82" i="12"/>
  <c r="Q83" i="12"/>
  <c r="Q84" i="12"/>
  <c r="Q85" i="12"/>
  <c r="Q86" i="12"/>
  <c r="Q87" i="12"/>
  <c r="Q88" i="12"/>
  <c r="Q89" i="12"/>
  <c r="Q90" i="12"/>
  <c r="Q91" i="12"/>
  <c r="Q92" i="12"/>
  <c r="Q93" i="12"/>
  <c r="Q94" i="12"/>
  <c r="Q95" i="12"/>
  <c r="Q96" i="12"/>
  <c r="Q97" i="12"/>
  <c r="Q98" i="12"/>
  <c r="Q99" i="12"/>
  <c r="Q100" i="12"/>
  <c r="Q101" i="12"/>
  <c r="Q102" i="12"/>
  <c r="Q103" i="12"/>
  <c r="Q104" i="12"/>
  <c r="Q105" i="12"/>
  <c r="Q106" i="12"/>
  <c r="Q107" i="12"/>
  <c r="Q108" i="12"/>
  <c r="Q109" i="12"/>
  <c r="Q110" i="12"/>
  <c r="Q111" i="12"/>
  <c r="Q112" i="12"/>
  <c r="Q113" i="12"/>
  <c r="Q114" i="12"/>
  <c r="Q115" i="12"/>
  <c r="Q116" i="12"/>
  <c r="Q117" i="12"/>
  <c r="Q118" i="12"/>
  <c r="Q119" i="12"/>
  <c r="Q120" i="12"/>
  <c r="Q121" i="12"/>
  <c r="Q122" i="12"/>
  <c r="Q123" i="12"/>
  <c r="Q124" i="12"/>
  <c r="Q125" i="12"/>
  <c r="Q126" i="12"/>
  <c r="Q127" i="12"/>
  <c r="Q128" i="12"/>
  <c r="Q129" i="12"/>
  <c r="Q130" i="12"/>
  <c r="Q131" i="12"/>
  <c r="Q132" i="12"/>
  <c r="Q133" i="12"/>
  <c r="P14" i="12"/>
  <c r="N14" i="12"/>
  <c r="O14" i="12"/>
  <c r="L14" i="12"/>
  <c r="L15" i="12"/>
  <c r="L16" i="12"/>
  <c r="L17" i="12"/>
  <c r="L18" i="12"/>
  <c r="L19" i="12"/>
  <c r="L20" i="12"/>
  <c r="L21" i="12"/>
  <c r="L22" i="12"/>
  <c r="L23" i="12"/>
  <c r="L24" i="12"/>
  <c r="L25" i="12"/>
  <c r="L26" i="12"/>
  <c r="L27" i="12"/>
  <c r="L28" i="12"/>
  <c r="L29" i="12"/>
  <c r="L30" i="12"/>
  <c r="L31" i="12"/>
  <c r="L32" i="12"/>
  <c r="L33" i="12"/>
  <c r="L34" i="12"/>
  <c r="L35" i="12"/>
  <c r="L36" i="12"/>
  <c r="L37" i="12"/>
  <c r="L38" i="12"/>
  <c r="L39" i="12"/>
  <c r="L40" i="12"/>
  <c r="L41" i="12"/>
  <c r="L42" i="12"/>
  <c r="L43" i="12"/>
  <c r="L44" i="12"/>
  <c r="L45" i="12"/>
  <c r="L46" i="12"/>
  <c r="L47" i="12"/>
  <c r="L48" i="12"/>
  <c r="L49" i="12"/>
  <c r="L50" i="12"/>
  <c r="L51" i="12"/>
  <c r="L52" i="12"/>
  <c r="L53" i="12"/>
  <c r="L54" i="12"/>
  <c r="L55" i="12"/>
  <c r="L56" i="12"/>
  <c r="L57" i="12"/>
  <c r="L58" i="12"/>
  <c r="L59" i="12"/>
  <c r="L60" i="12"/>
  <c r="L6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L112" i="12"/>
  <c r="L113" i="12"/>
  <c r="L114" i="12"/>
  <c r="L115" i="12"/>
  <c r="L116" i="12"/>
  <c r="L117" i="12"/>
  <c r="L118" i="12"/>
  <c r="L119" i="12"/>
  <c r="L120" i="12"/>
  <c r="L121" i="12"/>
  <c r="L122" i="12"/>
  <c r="L123" i="12"/>
  <c r="L124" i="12"/>
  <c r="L125" i="12"/>
  <c r="L126" i="12"/>
  <c r="L127" i="12"/>
  <c r="L128" i="12"/>
  <c r="L129" i="12"/>
  <c r="L130" i="12"/>
  <c r="L131" i="12"/>
  <c r="L132" i="12"/>
  <c r="L133" i="12"/>
  <c r="F14" i="12"/>
  <c r="E14" i="12"/>
  <c r="C14" i="12"/>
  <c r="D14" i="12"/>
  <c r="G14" i="12"/>
  <c r="C15" i="12"/>
  <c r="D15"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O8" i="12"/>
  <c r="D8" i="12"/>
  <c r="E133" i="11"/>
  <c r="E132" i="11"/>
  <c r="E131" i="11"/>
  <c r="E130" i="11"/>
  <c r="E129" i="11"/>
  <c r="E128" i="11"/>
  <c r="E127" i="11"/>
  <c r="E126" i="11"/>
  <c r="E125" i="11"/>
  <c r="E124" i="11"/>
  <c r="E123" i="11"/>
  <c r="E122" i="11"/>
  <c r="E121" i="11"/>
  <c r="E120" i="11"/>
  <c r="E119" i="11"/>
  <c r="E118" i="11"/>
  <c r="E117" i="11"/>
  <c r="E116" i="11"/>
  <c r="E115" i="11"/>
  <c r="E114" i="11"/>
  <c r="E113" i="11"/>
  <c r="E112" i="11"/>
  <c r="E111" i="11"/>
  <c r="E110" i="11"/>
  <c r="E109" i="11"/>
  <c r="E108" i="11"/>
  <c r="E107" i="11"/>
  <c r="E106" i="11"/>
  <c r="E105" i="11"/>
  <c r="E104" i="11"/>
  <c r="E103" i="11"/>
  <c r="E102" i="11"/>
  <c r="E101" i="11"/>
  <c r="E100" i="11"/>
  <c r="E99" i="11"/>
  <c r="E98" i="11"/>
  <c r="E97" i="11"/>
  <c r="E96" i="11"/>
  <c r="E95" i="11"/>
  <c r="E94" i="11"/>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E59" i="11"/>
  <c r="E58" i="11"/>
  <c r="E57" i="11"/>
  <c r="E56" i="11"/>
  <c r="E55" i="11"/>
  <c r="E54" i="11"/>
  <c r="E53" i="11"/>
  <c r="E52" i="11"/>
  <c r="E51" i="11"/>
  <c r="E50" i="11"/>
  <c r="E49" i="11"/>
  <c r="E48" i="11"/>
  <c r="E47" i="11"/>
  <c r="E46" i="11"/>
  <c r="E45" i="11"/>
  <c r="E44" i="11"/>
  <c r="E43" i="11"/>
  <c r="E42" i="11"/>
  <c r="E41" i="11"/>
  <c r="E40" i="11"/>
  <c r="E39" i="11"/>
  <c r="E38" i="11"/>
  <c r="E37" i="11"/>
  <c r="E36" i="11"/>
  <c r="E35" i="11"/>
  <c r="E34" i="11"/>
  <c r="E33" i="11"/>
  <c r="E32" i="11"/>
  <c r="E31" i="11"/>
  <c r="E30" i="11"/>
  <c r="E29" i="11"/>
  <c r="E28" i="11"/>
  <c r="L14" i="11"/>
  <c r="L15" i="11"/>
  <c r="L16" i="11"/>
  <c r="L17" i="11"/>
  <c r="L18" i="11"/>
  <c r="L19" i="1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L119" i="11"/>
  <c r="L120" i="11"/>
  <c r="L121" i="11"/>
  <c r="L122" i="11"/>
  <c r="L123" i="11"/>
  <c r="L124" i="11"/>
  <c r="L125" i="11"/>
  <c r="L126" i="11"/>
  <c r="L127" i="11"/>
  <c r="L128" i="11"/>
  <c r="L129" i="11"/>
  <c r="L130" i="11"/>
  <c r="L131" i="11"/>
  <c r="L132" i="11"/>
  <c r="L133" i="11"/>
  <c r="C14" i="11"/>
  <c r="D14" i="11"/>
  <c r="F14"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O8" i="11"/>
  <c r="D8" i="11"/>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D9" i="10"/>
  <c r="D8" i="10"/>
  <c r="P133" i="9"/>
  <c r="P132" i="9"/>
  <c r="P131" i="9"/>
  <c r="P130" i="9"/>
  <c r="P129" i="9"/>
  <c r="P128" i="9"/>
  <c r="P127" i="9"/>
  <c r="P126" i="9"/>
  <c r="P125" i="9"/>
  <c r="P124" i="9"/>
  <c r="P123" i="9"/>
  <c r="P122" i="9"/>
  <c r="P121" i="9"/>
  <c r="P120" i="9"/>
  <c r="P119" i="9"/>
  <c r="P118" i="9"/>
  <c r="P117" i="9"/>
  <c r="P116" i="9"/>
  <c r="P115" i="9"/>
  <c r="P114" i="9"/>
  <c r="P113" i="9"/>
  <c r="P112" i="9"/>
  <c r="P111" i="9"/>
  <c r="P110" i="9"/>
  <c r="P109" i="9"/>
  <c r="P108" i="9"/>
  <c r="P107" i="9"/>
  <c r="P106" i="9"/>
  <c r="P105" i="9"/>
  <c r="P104" i="9"/>
  <c r="P103" i="9"/>
  <c r="P102" i="9"/>
  <c r="P101" i="9"/>
  <c r="P100" i="9"/>
  <c r="P99" i="9"/>
  <c r="P98" i="9"/>
  <c r="P97" i="9"/>
  <c r="P96" i="9"/>
  <c r="P95" i="9"/>
  <c r="P94" i="9"/>
  <c r="P93" i="9"/>
  <c r="P92" i="9"/>
  <c r="P91" i="9"/>
  <c r="P90" i="9"/>
  <c r="P89" i="9"/>
  <c r="P88" i="9"/>
  <c r="P87" i="9"/>
  <c r="P86" i="9"/>
  <c r="P85" i="9"/>
  <c r="P84" i="9"/>
  <c r="P83" i="9"/>
  <c r="P82" i="9"/>
  <c r="P81" i="9"/>
  <c r="P80" i="9"/>
  <c r="P79" i="9"/>
  <c r="P78" i="9"/>
  <c r="P77" i="9"/>
  <c r="P76" i="9"/>
  <c r="P75" i="9"/>
  <c r="P74" i="9"/>
  <c r="P73" i="9"/>
  <c r="P72" i="9"/>
  <c r="P71" i="9"/>
  <c r="P70" i="9"/>
  <c r="P69" i="9"/>
  <c r="P68" i="9"/>
  <c r="P67" i="9"/>
  <c r="P66" i="9"/>
  <c r="P65" i="9"/>
  <c r="P64" i="9"/>
  <c r="P63" i="9"/>
  <c r="P62" i="9"/>
  <c r="P61" i="9"/>
  <c r="P60" i="9"/>
  <c r="P59" i="9"/>
  <c r="P58" i="9"/>
  <c r="P57" i="9"/>
  <c r="P56" i="9"/>
  <c r="P55" i="9"/>
  <c r="P54" i="9"/>
  <c r="P53" i="9"/>
  <c r="P52" i="9"/>
  <c r="P51" i="9"/>
  <c r="P50" i="9"/>
  <c r="P49" i="9"/>
  <c r="P48" i="9"/>
  <c r="P47" i="9"/>
  <c r="P46" i="9"/>
  <c r="P45" i="9"/>
  <c r="P44" i="9"/>
  <c r="P43" i="9"/>
  <c r="P42" i="9"/>
  <c r="P41" i="9"/>
  <c r="P40" i="9"/>
  <c r="P39" i="9"/>
  <c r="P38" i="9"/>
  <c r="P37" i="9"/>
  <c r="P36" i="9"/>
  <c r="P35" i="9"/>
  <c r="P34" i="9"/>
  <c r="P33" i="9"/>
  <c r="P32" i="9"/>
  <c r="P31" i="9"/>
  <c r="P30" i="9"/>
  <c r="P29" i="9"/>
  <c r="P28" i="9"/>
  <c r="P27" i="9"/>
  <c r="P26" i="9"/>
  <c r="P25" i="9"/>
  <c r="P24" i="9"/>
  <c r="P23" i="9"/>
  <c r="P22" i="9"/>
  <c r="P21" i="9"/>
  <c r="P20" i="9"/>
  <c r="P19" i="9"/>
  <c r="P18" i="9"/>
  <c r="P17" i="9"/>
  <c r="P16" i="9"/>
  <c r="P15"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Q62" i="9"/>
  <c r="Q63" i="9"/>
  <c r="Q64" i="9"/>
  <c r="Q65" i="9"/>
  <c r="Q66" i="9"/>
  <c r="Q67" i="9"/>
  <c r="Q68" i="9"/>
  <c r="Q69" i="9"/>
  <c r="Q70" i="9"/>
  <c r="Q71" i="9"/>
  <c r="Q72" i="9"/>
  <c r="Q73" i="9"/>
  <c r="Q74" i="9"/>
  <c r="Q75" i="9"/>
  <c r="Q76" i="9"/>
  <c r="Q77" i="9"/>
  <c r="Q78" i="9"/>
  <c r="Q79" i="9"/>
  <c r="Q80" i="9"/>
  <c r="Q81" i="9"/>
  <c r="Q82" i="9"/>
  <c r="Q83" i="9"/>
  <c r="Q84" i="9"/>
  <c r="Q85" i="9"/>
  <c r="Q86" i="9"/>
  <c r="Q87" i="9"/>
  <c r="Q88" i="9"/>
  <c r="Q89" i="9"/>
  <c r="Q90" i="9"/>
  <c r="Q91" i="9"/>
  <c r="Q92" i="9"/>
  <c r="Q93" i="9"/>
  <c r="Q94" i="9"/>
  <c r="Q95" i="9"/>
  <c r="Q96" i="9"/>
  <c r="Q97" i="9"/>
  <c r="Q98" i="9"/>
  <c r="Q99" i="9"/>
  <c r="Q100" i="9"/>
  <c r="Q101" i="9"/>
  <c r="Q102" i="9"/>
  <c r="Q103" i="9"/>
  <c r="Q104" i="9"/>
  <c r="Q105" i="9"/>
  <c r="Q106" i="9"/>
  <c r="Q107" i="9"/>
  <c r="Q108" i="9"/>
  <c r="Q109" i="9"/>
  <c r="Q110" i="9"/>
  <c r="Q111" i="9"/>
  <c r="Q112" i="9"/>
  <c r="Q113" i="9"/>
  <c r="Q114" i="9"/>
  <c r="Q115" i="9"/>
  <c r="Q116" i="9"/>
  <c r="Q117" i="9"/>
  <c r="Q118" i="9"/>
  <c r="Q119" i="9"/>
  <c r="Q120" i="9"/>
  <c r="Q121" i="9"/>
  <c r="Q122" i="9"/>
  <c r="Q123" i="9"/>
  <c r="Q124" i="9"/>
  <c r="Q125" i="9"/>
  <c r="Q126" i="9"/>
  <c r="Q127" i="9"/>
  <c r="Q128" i="9"/>
  <c r="Q129" i="9"/>
  <c r="Q130" i="9"/>
  <c r="Q131" i="9"/>
  <c r="Q132" i="9"/>
  <c r="Q133" i="9"/>
  <c r="P14" i="9"/>
  <c r="R14" i="9"/>
  <c r="N15" i="9"/>
  <c r="N14" i="9"/>
  <c r="O14"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L130" i="9"/>
  <c r="L131" i="9"/>
  <c r="L132" i="9"/>
  <c r="L133" i="9"/>
  <c r="O8" i="9"/>
  <c r="E133" i="9"/>
  <c r="E132" i="9"/>
  <c r="E131" i="9"/>
  <c r="E130" i="9"/>
  <c r="E129" i="9"/>
  <c r="E128" i="9"/>
  <c r="E127" i="9"/>
  <c r="E126" i="9"/>
  <c r="E125" i="9"/>
  <c r="E124" i="9"/>
  <c r="E123" i="9"/>
  <c r="E122" i="9"/>
  <c r="E121" i="9"/>
  <c r="E120" i="9"/>
  <c r="E119" i="9"/>
  <c r="E118" i="9"/>
  <c r="E117" i="9"/>
  <c r="E116" i="9"/>
  <c r="E115" i="9"/>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F14" i="9"/>
  <c r="E14" i="9"/>
  <c r="C14"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A126" i="9"/>
  <c r="A127" i="9"/>
  <c r="A128" i="9"/>
  <c r="A129" i="9"/>
  <c r="A130" i="9"/>
  <c r="A131" i="9"/>
  <c r="A132" i="9"/>
  <c r="A133" i="9"/>
  <c r="D8" i="9"/>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D8" i="7"/>
  <c r="D9" i="7"/>
  <c r="M4" i="7"/>
  <c r="E10" i="7"/>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E12" i="7"/>
  <c r="E84" i="7"/>
  <c r="E11" i="7"/>
  <c r="E20" i="7"/>
  <c r="E76" i="7"/>
  <c r="E62" i="7"/>
  <c r="E39" i="7"/>
  <c r="E35" i="7"/>
  <c r="E125" i="7"/>
  <c r="E78" i="7"/>
  <c r="E83" i="7"/>
  <c r="E118" i="7"/>
  <c r="E105" i="7"/>
  <c r="E124" i="7"/>
  <c r="E90" i="7"/>
  <c r="E24" i="7"/>
  <c r="E95" i="7"/>
  <c r="E52" i="7"/>
  <c r="E85" i="7"/>
  <c r="E112" i="7"/>
  <c r="E128" i="7"/>
  <c r="E57" i="7"/>
  <c r="E109" i="7"/>
  <c r="E18" i="7"/>
  <c r="E98" i="7"/>
  <c r="E36" i="7"/>
  <c r="E92" i="7"/>
  <c r="D14" i="9"/>
  <c r="G14" i="9"/>
  <c r="C15" i="9"/>
  <c r="G15" i="12"/>
  <c r="C16" i="12"/>
  <c r="G16" i="12"/>
  <c r="C17" i="12"/>
  <c r="D17" i="12"/>
  <c r="R14" i="12"/>
  <c r="N15" i="12"/>
  <c r="O15" i="12"/>
  <c r="D16" i="12"/>
  <c r="G17" i="12"/>
  <c r="C18"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P133" i="11"/>
  <c r="P125" i="11"/>
  <c r="P117" i="11"/>
  <c r="P109" i="11"/>
  <c r="P101" i="11"/>
  <c r="P93" i="11"/>
  <c r="P85" i="11"/>
  <c r="P77" i="11"/>
  <c r="P69" i="11"/>
  <c r="P61" i="11"/>
  <c r="P53" i="11"/>
  <c r="P45" i="11"/>
  <c r="P37" i="11"/>
  <c r="P29" i="11"/>
  <c r="P21" i="11"/>
  <c r="P132" i="11"/>
  <c r="P124" i="11"/>
  <c r="P116" i="11"/>
  <c r="P108" i="11"/>
  <c r="P100" i="11"/>
  <c r="P92" i="11"/>
  <c r="P84" i="11"/>
  <c r="P76" i="11"/>
  <c r="P68" i="11"/>
  <c r="P60" i="11"/>
  <c r="P52" i="11"/>
  <c r="P44" i="11"/>
  <c r="P36" i="11"/>
  <c r="P28" i="11"/>
  <c r="P20" i="11"/>
  <c r="P131" i="11"/>
  <c r="P123" i="11"/>
  <c r="P115" i="11"/>
  <c r="P107" i="11"/>
  <c r="P99" i="11"/>
  <c r="P91" i="11"/>
  <c r="P83" i="11"/>
  <c r="P75" i="11"/>
  <c r="P67" i="11"/>
  <c r="P59" i="11"/>
  <c r="P129" i="11"/>
  <c r="P113" i="11"/>
  <c r="P97" i="11"/>
  <c r="P81" i="11"/>
  <c r="P65" i="11"/>
  <c r="P51" i="11"/>
  <c r="P41" i="11"/>
  <c r="P31" i="11"/>
  <c r="P19" i="11"/>
  <c r="P128" i="11"/>
  <c r="P118" i="11"/>
  <c r="P106" i="11"/>
  <c r="P96" i="11"/>
  <c r="P86" i="11"/>
  <c r="P74" i="11"/>
  <c r="P64" i="11"/>
  <c r="P54" i="11"/>
  <c r="P42" i="11"/>
  <c r="P32" i="11"/>
  <c r="P22" i="11"/>
  <c r="P127" i="11"/>
  <c r="P111" i="11"/>
  <c r="P95" i="11"/>
  <c r="P79" i="11"/>
  <c r="P63" i="11"/>
  <c r="P49" i="11"/>
  <c r="P39" i="11"/>
  <c r="P27" i="11"/>
  <c r="P17" i="11"/>
  <c r="P126" i="11"/>
  <c r="P114" i="11"/>
  <c r="P104" i="11"/>
  <c r="P94" i="11"/>
  <c r="P82" i="11"/>
  <c r="P72" i="11"/>
  <c r="P62" i="11"/>
  <c r="P50" i="11"/>
  <c r="P40" i="11"/>
  <c r="P30" i="11"/>
  <c r="P18" i="11"/>
  <c r="P121" i="11"/>
  <c r="P89" i="11"/>
  <c r="P57" i="11"/>
  <c r="P35" i="11"/>
  <c r="P15" i="11"/>
  <c r="P112" i="11"/>
  <c r="P90" i="11"/>
  <c r="P70" i="11"/>
  <c r="P48" i="11"/>
  <c r="P26" i="11"/>
  <c r="P73" i="11"/>
  <c r="P80" i="11"/>
  <c r="P16" i="11"/>
  <c r="P103" i="11"/>
  <c r="P120" i="11"/>
  <c r="P78" i="11"/>
  <c r="P14" i="11"/>
  <c r="R14" i="11"/>
  <c r="N15" i="11"/>
  <c r="R15" i="11"/>
  <c r="N16" i="11"/>
  <c r="O16" i="11"/>
  <c r="P119" i="11"/>
  <c r="P87" i="11"/>
  <c r="P55" i="11"/>
  <c r="P33" i="11"/>
  <c r="P130" i="11"/>
  <c r="P110" i="11"/>
  <c r="P88" i="11"/>
  <c r="P66" i="11"/>
  <c r="P46" i="11"/>
  <c r="P24" i="11"/>
  <c r="P105" i="11"/>
  <c r="P47" i="11"/>
  <c r="P25" i="11"/>
  <c r="P122" i="11"/>
  <c r="P102" i="11"/>
  <c r="P58" i="11"/>
  <c r="P38" i="11"/>
  <c r="P71" i="11"/>
  <c r="P43" i="11"/>
  <c r="P23" i="11"/>
  <c r="P98" i="11"/>
  <c r="P56" i="11"/>
  <c r="P34" i="11"/>
  <c r="Q14" i="11"/>
  <c r="Q15" i="11"/>
  <c r="Q16" i="11"/>
  <c r="Q17" i="11"/>
  <c r="Q18" i="11"/>
  <c r="Q19" i="11"/>
  <c r="Q20" i="11"/>
  <c r="Q21" i="11"/>
  <c r="Q22" i="11"/>
  <c r="Q23" i="11"/>
  <c r="Q24" i="11"/>
  <c r="Q25" i="11"/>
  <c r="Q26" i="11"/>
  <c r="Q27" i="11"/>
  <c r="Q28" i="11"/>
  <c r="Q29" i="11"/>
  <c r="Q30" i="11"/>
  <c r="Q31" i="11"/>
  <c r="Q32" i="11"/>
  <c r="Q33" i="11"/>
  <c r="Q34" i="11"/>
  <c r="Q35" i="11"/>
  <c r="Q36" i="11"/>
  <c r="Q37" i="11"/>
  <c r="Q38" i="11"/>
  <c r="Q39" i="11"/>
  <c r="Q40" i="11"/>
  <c r="Q41" i="11"/>
  <c r="Q42" i="11"/>
  <c r="Q43" i="11"/>
  <c r="Q44" i="11"/>
  <c r="Q45" i="11"/>
  <c r="Q46" i="11"/>
  <c r="Q47" i="11"/>
  <c r="Q48" i="11"/>
  <c r="Q49" i="11"/>
  <c r="Q50" i="11"/>
  <c r="Q51" i="11"/>
  <c r="Q52" i="11"/>
  <c r="Q53" i="11"/>
  <c r="Q54" i="11"/>
  <c r="Q55" i="11"/>
  <c r="Q56" i="11"/>
  <c r="Q57" i="11"/>
  <c r="Q58" i="11"/>
  <c r="Q59" i="11"/>
  <c r="Q60" i="11"/>
  <c r="Q61" i="11"/>
  <c r="Q62" i="11"/>
  <c r="Q63" i="11"/>
  <c r="Q64" i="11"/>
  <c r="Q65" i="11"/>
  <c r="Q66" i="11"/>
  <c r="Q67" i="11"/>
  <c r="Q68" i="11"/>
  <c r="Q69" i="11"/>
  <c r="Q70" i="11"/>
  <c r="Q71" i="11"/>
  <c r="Q72" i="11"/>
  <c r="Q73" i="11"/>
  <c r="Q74" i="11"/>
  <c r="Q75" i="11"/>
  <c r="Q76" i="11"/>
  <c r="Q77" i="11"/>
  <c r="Q78" i="11"/>
  <c r="Q79" i="11"/>
  <c r="Q80" i="11"/>
  <c r="Q81" i="11"/>
  <c r="Q82" i="11"/>
  <c r="Q83" i="11"/>
  <c r="Q84" i="11"/>
  <c r="Q85" i="11"/>
  <c r="Q86" i="11"/>
  <c r="Q87" i="11"/>
  <c r="Q88" i="11"/>
  <c r="Q89" i="11"/>
  <c r="Q90" i="11"/>
  <c r="Q91" i="11"/>
  <c r="Q92" i="11"/>
  <c r="Q93" i="11"/>
  <c r="Q94" i="11"/>
  <c r="Q95" i="11"/>
  <c r="Q96" i="11"/>
  <c r="Q97" i="11"/>
  <c r="Q98" i="11"/>
  <c r="Q99" i="11"/>
  <c r="Q100" i="11"/>
  <c r="Q101" i="11"/>
  <c r="Q102" i="11"/>
  <c r="Q103" i="11"/>
  <c r="Q104" i="11"/>
  <c r="Q105" i="11"/>
  <c r="Q106" i="11"/>
  <c r="Q107" i="11"/>
  <c r="Q108" i="11"/>
  <c r="Q109" i="11"/>
  <c r="Q110" i="11"/>
  <c r="Q111" i="11"/>
  <c r="Q112" i="11"/>
  <c r="Q113" i="11"/>
  <c r="Q114" i="11"/>
  <c r="Q115" i="11"/>
  <c r="Q116" i="11"/>
  <c r="Q117" i="11"/>
  <c r="Q118" i="11"/>
  <c r="Q119" i="11"/>
  <c r="Q120" i="11"/>
  <c r="Q121" i="11"/>
  <c r="Q122" i="11"/>
  <c r="Q123" i="11"/>
  <c r="Q124" i="11"/>
  <c r="Q125" i="11"/>
  <c r="Q126" i="11"/>
  <c r="Q127" i="11"/>
  <c r="Q128" i="11"/>
  <c r="Q129" i="11"/>
  <c r="Q130" i="11"/>
  <c r="Q131" i="11"/>
  <c r="Q132" i="11"/>
  <c r="Q133" i="11"/>
  <c r="N14" i="11"/>
  <c r="O14" i="11"/>
  <c r="G14" i="11"/>
  <c r="C15" i="11"/>
  <c r="G15" i="11"/>
  <c r="C16" i="11"/>
  <c r="O15" i="11"/>
  <c r="F15" i="11"/>
  <c r="F16" i="11"/>
  <c r="F17" i="11"/>
  <c r="F18" i="11"/>
  <c r="F19" i="11"/>
  <c r="F20" i="11"/>
  <c r="F21" i="11"/>
  <c r="F22" i="11"/>
  <c r="F23" i="11"/>
  <c r="F24" i="11"/>
  <c r="F25" i="11"/>
  <c r="F26" i="11"/>
  <c r="F27" i="11"/>
  <c r="G16" i="13"/>
  <c r="C17" i="13"/>
  <c r="D16" i="13"/>
  <c r="D17" i="13"/>
  <c r="G17" i="13"/>
  <c r="C18" i="13"/>
  <c r="E12" i="10"/>
  <c r="E64" i="10"/>
  <c r="E11" i="10"/>
  <c r="G18" i="12"/>
  <c r="C19" i="12"/>
  <c r="D18" i="12"/>
  <c r="G16" i="11"/>
  <c r="C17" i="11"/>
  <c r="D16" i="11"/>
  <c r="D15" i="11"/>
  <c r="R16" i="11"/>
  <c r="N17" i="11"/>
  <c r="R15" i="12"/>
  <c r="N16" i="12"/>
  <c r="D15" i="9"/>
  <c r="G15" i="9"/>
  <c r="C16" i="9"/>
  <c r="E53" i="7"/>
  <c r="E73" i="7"/>
  <c r="E126" i="7"/>
  <c r="E40" i="7"/>
  <c r="E41" i="7"/>
  <c r="E130" i="7"/>
  <c r="E101" i="7"/>
  <c r="E122" i="7"/>
  <c r="E65" i="7"/>
  <c r="E93" i="7"/>
  <c r="E68" i="7"/>
  <c r="E114" i="7"/>
  <c r="E63" i="7"/>
  <c r="E67" i="7"/>
  <c r="E97" i="7"/>
  <c r="E94" i="7"/>
  <c r="E25" i="7"/>
  <c r="E64" i="7"/>
  <c r="E51" i="7"/>
  <c r="E70" i="7"/>
  <c r="E100" i="7"/>
  <c r="E77" i="7"/>
  <c r="E71" i="7"/>
  <c r="E42" i="7"/>
  <c r="E31" i="7"/>
  <c r="E59" i="7"/>
  <c r="E23" i="7"/>
  <c r="E81" i="7"/>
  <c r="E66" i="7"/>
  <c r="E82" i="7"/>
  <c r="E111" i="7"/>
  <c r="F17" i="7"/>
  <c r="E102" i="7"/>
  <c r="E72" i="7"/>
  <c r="E17" i="7"/>
  <c r="E106" i="7"/>
  <c r="E117" i="7"/>
  <c r="E22" i="7"/>
  <c r="E127" i="7"/>
  <c r="E132" i="7"/>
  <c r="E74" i="7"/>
  <c r="E123" i="7"/>
  <c r="E26" i="7"/>
  <c r="E58" i="7"/>
  <c r="E33" i="7"/>
  <c r="E86" i="7"/>
  <c r="E91" i="7"/>
  <c r="E129" i="7"/>
  <c r="E29" i="7"/>
  <c r="E34" i="7"/>
  <c r="E134" i="7"/>
  <c r="E21" i="7"/>
  <c r="E121" i="7"/>
  <c r="E107" i="7"/>
  <c r="E48" i="7"/>
  <c r="E103" i="7"/>
  <c r="E104" i="7"/>
  <c r="E46" i="7"/>
  <c r="E133" i="7"/>
  <c r="E32" i="7"/>
  <c r="E110" i="7"/>
  <c r="E38" i="7"/>
  <c r="E37" i="7"/>
  <c r="E56" i="7"/>
  <c r="E96" i="7"/>
  <c r="E54" i="7"/>
  <c r="E30" i="7"/>
  <c r="E61" i="7"/>
  <c r="E89" i="7"/>
  <c r="C17" i="7"/>
  <c r="E55" i="7"/>
  <c r="E60" i="7"/>
  <c r="E19" i="7"/>
  <c r="E99" i="7"/>
  <c r="E135" i="7"/>
  <c r="E75" i="7"/>
  <c r="E113" i="7"/>
  <c r="E120" i="7"/>
  <c r="E69" i="7"/>
  <c r="E87" i="7"/>
  <c r="E79" i="7"/>
  <c r="E119" i="7"/>
  <c r="E131" i="7"/>
  <c r="E28" i="7"/>
  <c r="E136" i="7"/>
  <c r="E50" i="7"/>
  <c r="E88" i="7"/>
  <c r="E44" i="7"/>
  <c r="E45" i="7"/>
  <c r="E49" i="7"/>
  <c r="E43" i="7"/>
  <c r="E108" i="7"/>
  <c r="E27" i="7"/>
  <c r="E47" i="7"/>
  <c r="E116" i="7"/>
  <c r="E80" i="7"/>
  <c r="E115" i="7"/>
  <c r="R15" i="9"/>
  <c r="N16" i="9"/>
  <c r="O15" i="9"/>
  <c r="F14" i="4"/>
  <c r="G18" i="13"/>
  <c r="C19" i="13"/>
  <c r="D18" i="13"/>
  <c r="E106" i="10"/>
  <c r="E77" i="10"/>
  <c r="E18" i="10"/>
  <c r="E32" i="10"/>
  <c r="E52" i="10"/>
  <c r="E38" i="10"/>
  <c r="E97" i="10"/>
  <c r="E39" i="10"/>
  <c r="E27" i="10"/>
  <c r="E94" i="10"/>
  <c r="E124" i="10"/>
  <c r="E116" i="10"/>
  <c r="E26" i="10"/>
  <c r="E98" i="10"/>
  <c r="E31" i="10"/>
  <c r="E42" i="10"/>
  <c r="E109" i="10"/>
  <c r="E132" i="10"/>
  <c r="E50" i="10"/>
  <c r="E84" i="10"/>
  <c r="E127" i="10"/>
  <c r="E23" i="10"/>
  <c r="E81" i="10"/>
  <c r="E53" i="10"/>
  <c r="E73" i="10"/>
  <c r="E70" i="10"/>
  <c r="E24" i="10"/>
  <c r="E69" i="10"/>
  <c r="E17" i="10"/>
  <c r="E47" i="10"/>
  <c r="E134" i="10"/>
  <c r="E112" i="10"/>
  <c r="E113" i="10"/>
  <c r="E20" i="10"/>
  <c r="E131" i="10"/>
  <c r="E66" i="10"/>
  <c r="E59" i="10"/>
  <c r="E90" i="10"/>
  <c r="E83" i="10"/>
  <c r="E82" i="10"/>
  <c r="E30" i="10"/>
  <c r="E19" i="10"/>
  <c r="F17" i="10"/>
  <c r="F12" i="4"/>
  <c r="E95" i="10"/>
  <c r="E65" i="10"/>
  <c r="E63" i="10"/>
  <c r="E25" i="10"/>
  <c r="E58" i="10"/>
  <c r="E123" i="10"/>
  <c r="E75" i="10"/>
  <c r="E88" i="10"/>
  <c r="E105" i="10"/>
  <c r="E56" i="10"/>
  <c r="E114" i="10"/>
  <c r="E133" i="10"/>
  <c r="E117" i="10"/>
  <c r="E115" i="10"/>
  <c r="E92" i="10"/>
  <c r="E118" i="10"/>
  <c r="E87" i="10"/>
  <c r="E40" i="10"/>
  <c r="E85" i="10"/>
  <c r="E136" i="10"/>
  <c r="E45" i="10"/>
  <c r="E54" i="10"/>
  <c r="E129" i="10"/>
  <c r="E60" i="10"/>
  <c r="E48" i="10"/>
  <c r="E35" i="10"/>
  <c r="E125" i="10"/>
  <c r="E99" i="10"/>
  <c r="E49" i="10"/>
  <c r="E76" i="10"/>
  <c r="E91" i="10"/>
  <c r="E104" i="10"/>
  <c r="E22" i="10"/>
  <c r="E110" i="10"/>
  <c r="E61" i="10"/>
  <c r="E78" i="10"/>
  <c r="E128" i="10"/>
  <c r="E28" i="10"/>
  <c r="E41" i="10"/>
  <c r="E74" i="10"/>
  <c r="E130" i="10"/>
  <c r="E102" i="10"/>
  <c r="E108" i="10"/>
  <c r="E122" i="10"/>
  <c r="E100" i="10"/>
  <c r="E34" i="10"/>
  <c r="E126" i="10"/>
  <c r="E119" i="10"/>
  <c r="E80" i="10"/>
  <c r="E57" i="10"/>
  <c r="E93" i="10"/>
  <c r="E101" i="10"/>
  <c r="E121" i="10"/>
  <c r="E55" i="10"/>
  <c r="E86" i="10"/>
  <c r="E29" i="10"/>
  <c r="E43" i="10"/>
  <c r="E21" i="10"/>
  <c r="E67" i="10"/>
  <c r="E62" i="10"/>
  <c r="E103" i="10"/>
  <c r="E44" i="10"/>
  <c r="E46" i="10"/>
  <c r="E37" i="10"/>
  <c r="E96" i="10"/>
  <c r="E51" i="10"/>
  <c r="E107" i="10"/>
  <c r="C17" i="10"/>
  <c r="D17" i="10"/>
  <c r="E36" i="10"/>
  <c r="E111" i="10"/>
  <c r="E135" i="10"/>
  <c r="E89" i="10"/>
  <c r="E79" i="10"/>
  <c r="E68" i="10"/>
  <c r="E71" i="10"/>
  <c r="E120" i="10"/>
  <c r="E33" i="10"/>
  <c r="E72" i="10"/>
  <c r="R16" i="9"/>
  <c r="N17" i="9"/>
  <c r="O16" i="9"/>
  <c r="D17" i="7"/>
  <c r="G17" i="7"/>
  <c r="C18" i="7"/>
  <c r="D16" i="9"/>
  <c r="G16" i="9"/>
  <c r="C17" i="9"/>
  <c r="G17" i="11"/>
  <c r="C18" i="11"/>
  <c r="D17" i="11"/>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R16" i="12"/>
  <c r="N17" i="12"/>
  <c r="O16" i="12"/>
  <c r="R17" i="11"/>
  <c r="N18" i="11"/>
  <c r="O17" i="11"/>
  <c r="G19" i="12"/>
  <c r="C20" i="12"/>
  <c r="D19" i="12"/>
  <c r="G19" i="13"/>
  <c r="C20" i="13"/>
  <c r="D19" i="13"/>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F113" i="10"/>
  <c r="F114" i="10"/>
  <c r="F115" i="10"/>
  <c r="F116" i="10"/>
  <c r="F117" i="10"/>
  <c r="F118" i="10"/>
  <c r="F119" i="10"/>
  <c r="F120" i="10"/>
  <c r="F121" i="10"/>
  <c r="F122" i="10"/>
  <c r="F123" i="10"/>
  <c r="F124" i="10"/>
  <c r="F125" i="10"/>
  <c r="F126" i="10"/>
  <c r="F127" i="10"/>
  <c r="F128" i="10"/>
  <c r="F129" i="10"/>
  <c r="F130" i="10"/>
  <c r="F131" i="10"/>
  <c r="F132" i="10"/>
  <c r="F133" i="10"/>
  <c r="F134" i="10"/>
  <c r="F135" i="10"/>
  <c r="F136" i="10"/>
  <c r="G17" i="10"/>
  <c r="C18" i="10"/>
  <c r="D20" i="12"/>
  <c r="G20" i="12"/>
  <c r="C21" i="12"/>
  <c r="G18" i="11"/>
  <c r="C19" i="11"/>
  <c r="D18" i="11"/>
  <c r="D18" i="7"/>
  <c r="G18" i="7"/>
  <c r="C19" i="7"/>
  <c r="O18" i="11"/>
  <c r="R18" i="11"/>
  <c r="N19" i="11"/>
  <c r="R17" i="9"/>
  <c r="N18" i="9"/>
  <c r="O17" i="9"/>
  <c r="O17" i="12"/>
  <c r="R17" i="12"/>
  <c r="N18" i="12"/>
  <c r="D17" i="9"/>
  <c r="G17" i="9"/>
  <c r="C18" i="9"/>
  <c r="D20" i="13"/>
  <c r="G20" i="13"/>
  <c r="C21" i="13"/>
  <c r="D18" i="10"/>
  <c r="G18" i="10"/>
  <c r="C19" i="10"/>
  <c r="G19" i="11"/>
  <c r="C20" i="11"/>
  <c r="D19" i="11"/>
  <c r="O18" i="12"/>
  <c r="R18" i="12"/>
  <c r="N19" i="12"/>
  <c r="O19" i="11"/>
  <c r="R19" i="11"/>
  <c r="N20" i="11"/>
  <c r="R18" i="9"/>
  <c r="N19" i="9"/>
  <c r="O18" i="9"/>
  <c r="G18" i="9"/>
  <c r="C19" i="9"/>
  <c r="D18" i="9"/>
  <c r="G19" i="7"/>
  <c r="C20" i="7"/>
  <c r="D19" i="7"/>
  <c r="D21" i="12"/>
  <c r="G21" i="12"/>
  <c r="C22" i="12"/>
  <c r="D21" i="13"/>
  <c r="G21" i="13"/>
  <c r="C22" i="13"/>
  <c r="G19" i="10"/>
  <c r="C20" i="10"/>
  <c r="D19" i="10"/>
  <c r="R19" i="9"/>
  <c r="N20" i="9"/>
  <c r="O19" i="9"/>
  <c r="G22" i="12"/>
  <c r="C23" i="12"/>
  <c r="D22" i="12"/>
  <c r="R19" i="12"/>
  <c r="N20" i="12"/>
  <c r="O19" i="12"/>
  <c r="D19" i="9"/>
  <c r="G19" i="9"/>
  <c r="C20" i="9"/>
  <c r="O20" i="11"/>
  <c r="R20" i="11"/>
  <c r="N21" i="11"/>
  <c r="G20" i="7"/>
  <c r="C21" i="7"/>
  <c r="D20" i="7"/>
  <c r="D20" i="11"/>
  <c r="G20" i="11"/>
  <c r="C21" i="11"/>
  <c r="G22" i="13"/>
  <c r="C23" i="13"/>
  <c r="D22" i="13"/>
  <c r="G20" i="10"/>
  <c r="C21" i="10"/>
  <c r="D20" i="10"/>
  <c r="O20" i="12"/>
  <c r="R20" i="12"/>
  <c r="N21" i="12"/>
  <c r="G21" i="7"/>
  <c r="C22" i="7"/>
  <c r="D21" i="7"/>
  <c r="R21" i="11"/>
  <c r="N22" i="11"/>
  <c r="O21" i="11"/>
  <c r="G23" i="12"/>
  <c r="C24" i="12"/>
  <c r="D23" i="12"/>
  <c r="D21" i="11"/>
  <c r="G21" i="11"/>
  <c r="C22" i="11"/>
  <c r="D20" i="9"/>
  <c r="G20" i="9"/>
  <c r="C21" i="9"/>
  <c r="O20" i="9"/>
  <c r="R20" i="9"/>
  <c r="N21" i="9"/>
  <c r="G23" i="13"/>
  <c r="C24" i="13"/>
  <c r="D23" i="13"/>
  <c r="D21" i="10"/>
  <c r="G21" i="10"/>
  <c r="C22" i="10"/>
  <c r="G21" i="9"/>
  <c r="C22" i="9"/>
  <c r="D21" i="9"/>
  <c r="O22" i="11"/>
  <c r="R22" i="11"/>
  <c r="N23" i="11"/>
  <c r="D22" i="11"/>
  <c r="G22" i="11"/>
  <c r="C23" i="11"/>
  <c r="O21" i="9"/>
  <c r="R21" i="9"/>
  <c r="N22" i="9"/>
  <c r="O21" i="12"/>
  <c r="R21" i="12"/>
  <c r="N22" i="12"/>
  <c r="G24" i="12"/>
  <c r="C25" i="12"/>
  <c r="D24" i="12"/>
  <c r="G22" i="7"/>
  <c r="C23" i="7"/>
  <c r="D22" i="7"/>
  <c r="G24" i="13"/>
  <c r="C25" i="13"/>
  <c r="D24" i="13"/>
  <c r="D22" i="10"/>
  <c r="G22" i="10"/>
  <c r="C23" i="10"/>
  <c r="G22" i="9"/>
  <c r="C23" i="9"/>
  <c r="D22" i="9"/>
  <c r="O22" i="12"/>
  <c r="R22" i="12"/>
  <c r="N23" i="12"/>
  <c r="R22" i="9"/>
  <c r="N23" i="9"/>
  <c r="O22" i="9"/>
  <c r="R23" i="11"/>
  <c r="N24" i="11"/>
  <c r="O23" i="11"/>
  <c r="D23" i="11"/>
  <c r="G23" i="11"/>
  <c r="C24" i="11"/>
  <c r="D25" i="12"/>
  <c r="G25" i="12"/>
  <c r="C26" i="12"/>
  <c r="D23" i="7"/>
  <c r="G23" i="7"/>
  <c r="C24" i="7"/>
  <c r="D25" i="13"/>
  <c r="G25" i="13"/>
  <c r="C26" i="13"/>
  <c r="D23" i="10"/>
  <c r="G23" i="10"/>
  <c r="C24" i="10"/>
  <c r="D24" i="7"/>
  <c r="G24" i="7"/>
  <c r="C25" i="7"/>
  <c r="O23" i="9"/>
  <c r="R23" i="9"/>
  <c r="N24" i="9"/>
  <c r="O24" i="11"/>
  <c r="R24" i="11"/>
  <c r="N25" i="11"/>
  <c r="D23" i="9"/>
  <c r="G23" i="9"/>
  <c r="C24" i="9"/>
  <c r="G26" i="12"/>
  <c r="C27" i="12"/>
  <c r="D26" i="12"/>
  <c r="O23" i="12"/>
  <c r="R23" i="12"/>
  <c r="N24" i="12"/>
  <c r="G24" i="11"/>
  <c r="C25" i="11"/>
  <c r="D24" i="11"/>
  <c r="G26" i="13"/>
  <c r="C27" i="13"/>
  <c r="D26" i="13"/>
  <c r="D24" i="10"/>
  <c r="G24" i="10"/>
  <c r="C25" i="10"/>
  <c r="O25" i="11"/>
  <c r="R25" i="11"/>
  <c r="N26" i="11"/>
  <c r="O24" i="12"/>
  <c r="R24" i="12"/>
  <c r="N25" i="12"/>
  <c r="O24" i="9"/>
  <c r="R24" i="9"/>
  <c r="N25" i="9"/>
  <c r="G25" i="11"/>
  <c r="C26" i="11"/>
  <c r="D25" i="11"/>
  <c r="D25" i="7"/>
  <c r="G25" i="7"/>
  <c r="C26" i="7"/>
  <c r="D27" i="12"/>
  <c r="G27" i="12"/>
  <c r="C28" i="12"/>
  <c r="G24" i="9"/>
  <c r="C25" i="9"/>
  <c r="D24" i="9"/>
  <c r="G27" i="13"/>
  <c r="C28" i="13"/>
  <c r="D27" i="13"/>
  <c r="G25" i="10"/>
  <c r="C26" i="10"/>
  <c r="D25" i="10"/>
  <c r="D28" i="12"/>
  <c r="G28" i="12"/>
  <c r="C29" i="12"/>
  <c r="G26" i="7"/>
  <c r="C27" i="7"/>
  <c r="D26" i="7"/>
  <c r="O25" i="9"/>
  <c r="R25" i="9"/>
  <c r="N26" i="9"/>
  <c r="D25" i="9"/>
  <c r="G25" i="9"/>
  <c r="C26" i="9"/>
  <c r="R25" i="12"/>
  <c r="N26" i="12"/>
  <c r="O25" i="12"/>
  <c r="G26" i="11"/>
  <c r="C27" i="11"/>
  <c r="D26" i="11"/>
  <c r="O26" i="11"/>
  <c r="R26" i="11"/>
  <c r="N27" i="11"/>
  <c r="G28" i="13"/>
  <c r="C29" i="13"/>
  <c r="D28" i="13"/>
  <c r="D26" i="10"/>
  <c r="G26" i="10"/>
  <c r="C27" i="10"/>
  <c r="O26" i="9"/>
  <c r="R26" i="9"/>
  <c r="N27" i="9"/>
  <c r="G27" i="11"/>
  <c r="C28" i="11"/>
  <c r="D27" i="11"/>
  <c r="O26" i="12"/>
  <c r="R26" i="12"/>
  <c r="N27" i="12"/>
  <c r="G27" i="7"/>
  <c r="C28" i="7"/>
  <c r="D27" i="7"/>
  <c r="R27" i="11"/>
  <c r="N28" i="11"/>
  <c r="O27" i="11"/>
  <c r="D26" i="9"/>
  <c r="G26" i="9"/>
  <c r="C27" i="9"/>
  <c r="D29" i="12"/>
  <c r="G29" i="12"/>
  <c r="C30" i="12"/>
  <c r="D29" i="13"/>
  <c r="G29" i="13"/>
  <c r="C30" i="13"/>
  <c r="G27" i="10"/>
  <c r="C28" i="10"/>
  <c r="D27" i="10"/>
  <c r="O28" i="11"/>
  <c r="R28" i="11"/>
  <c r="N29" i="11"/>
  <c r="F28" i="11"/>
  <c r="G28" i="11"/>
  <c r="C29" i="11"/>
  <c r="D28" i="11"/>
  <c r="G30" i="12"/>
  <c r="C31" i="12"/>
  <c r="D30" i="12"/>
  <c r="O27" i="9"/>
  <c r="R27" i="9"/>
  <c r="N28" i="9"/>
  <c r="G28" i="7"/>
  <c r="C29" i="7"/>
  <c r="D28" i="7"/>
  <c r="G27" i="9"/>
  <c r="C28" i="9"/>
  <c r="D27" i="9"/>
  <c r="R27" i="12"/>
  <c r="N28" i="12"/>
  <c r="O27" i="12"/>
  <c r="G30" i="13"/>
  <c r="C31" i="13"/>
  <c r="D30" i="13"/>
  <c r="G28" i="10"/>
  <c r="C29" i="10"/>
  <c r="D28" i="10"/>
  <c r="F13" i="4"/>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F104" i="11"/>
  <c r="F105" i="11"/>
  <c r="F106" i="11"/>
  <c r="F107" i="11"/>
  <c r="F108" i="11"/>
  <c r="F109" i="11"/>
  <c r="F110" i="11"/>
  <c r="F111" i="11"/>
  <c r="F112" i="11"/>
  <c r="F113" i="11"/>
  <c r="F114" i="11"/>
  <c r="F115" i="11"/>
  <c r="F116" i="11"/>
  <c r="F117" i="11"/>
  <c r="F118" i="11"/>
  <c r="F119" i="11"/>
  <c r="F120" i="11"/>
  <c r="F121" i="11"/>
  <c r="F122" i="11"/>
  <c r="F123" i="11"/>
  <c r="F124" i="11"/>
  <c r="F125" i="11"/>
  <c r="F126" i="11"/>
  <c r="F127" i="11"/>
  <c r="F128" i="11"/>
  <c r="F129" i="11"/>
  <c r="F130" i="11"/>
  <c r="F131" i="11"/>
  <c r="F132" i="11"/>
  <c r="F133" i="11"/>
  <c r="G29" i="7"/>
  <c r="C30" i="7"/>
  <c r="D29" i="7"/>
  <c r="R29" i="11"/>
  <c r="N30" i="11"/>
  <c r="O29" i="11"/>
  <c r="D29" i="11"/>
  <c r="G29" i="11"/>
  <c r="C30" i="11"/>
  <c r="G31" i="12"/>
  <c r="C32" i="12"/>
  <c r="D31" i="12"/>
  <c r="G28" i="9"/>
  <c r="C29" i="9"/>
  <c r="D28" i="9"/>
  <c r="O28" i="9"/>
  <c r="R28" i="9"/>
  <c r="N29" i="9"/>
  <c r="O28" i="12"/>
  <c r="R28" i="12"/>
  <c r="N29" i="12"/>
  <c r="G31" i="13"/>
  <c r="C32" i="13"/>
  <c r="D31" i="13"/>
  <c r="D29" i="10"/>
  <c r="G29" i="10"/>
  <c r="C30" i="10"/>
  <c r="D30" i="11"/>
  <c r="G30" i="11"/>
  <c r="C31" i="11"/>
  <c r="G29" i="9"/>
  <c r="C30" i="9"/>
  <c r="D29" i="9"/>
  <c r="R29" i="12"/>
  <c r="N30" i="12"/>
  <c r="O29" i="12"/>
  <c r="G32" i="12"/>
  <c r="C33" i="12"/>
  <c r="D32" i="12"/>
  <c r="O30" i="11"/>
  <c r="R30" i="11"/>
  <c r="N31" i="11"/>
  <c r="G30" i="7"/>
  <c r="C31" i="7"/>
  <c r="D30" i="7"/>
  <c r="O29" i="9"/>
  <c r="R29" i="9"/>
  <c r="N30" i="9"/>
  <c r="G32" i="13"/>
  <c r="C33" i="13"/>
  <c r="D32" i="13"/>
  <c r="G30" i="10"/>
  <c r="C31" i="10"/>
  <c r="D30" i="10"/>
  <c r="D31" i="7"/>
  <c r="G31" i="7"/>
  <c r="C32" i="7"/>
  <c r="O30" i="12"/>
  <c r="R30" i="12"/>
  <c r="N31" i="12"/>
  <c r="R31" i="11"/>
  <c r="N32" i="11"/>
  <c r="O31" i="11"/>
  <c r="O30" i="9"/>
  <c r="R30" i="9"/>
  <c r="N31" i="9"/>
  <c r="G33" i="12"/>
  <c r="C34" i="12"/>
  <c r="D33" i="12"/>
  <c r="G30" i="9"/>
  <c r="C31" i="9"/>
  <c r="D30" i="9"/>
  <c r="G31" i="11"/>
  <c r="C32" i="11"/>
  <c r="D31" i="11"/>
  <c r="D33" i="13"/>
  <c r="G33" i="13"/>
  <c r="C34" i="13"/>
  <c r="D31" i="10"/>
  <c r="G31" i="10"/>
  <c r="C32" i="10"/>
  <c r="G31" i="9"/>
  <c r="C32" i="9"/>
  <c r="D31" i="9"/>
  <c r="O32" i="11"/>
  <c r="R32" i="11"/>
  <c r="N33" i="11"/>
  <c r="D32" i="11"/>
  <c r="G32" i="11"/>
  <c r="C33" i="11"/>
  <c r="G34" i="12"/>
  <c r="C35" i="12"/>
  <c r="D34" i="12"/>
  <c r="O31" i="9"/>
  <c r="R31" i="9"/>
  <c r="N32" i="9"/>
  <c r="O31" i="12"/>
  <c r="R31" i="12"/>
  <c r="N32" i="12"/>
  <c r="G32" i="7"/>
  <c r="C33" i="7"/>
  <c r="D32" i="7"/>
  <c r="G34" i="13"/>
  <c r="C35" i="13"/>
  <c r="D34" i="13"/>
  <c r="D32" i="10"/>
  <c r="G32" i="10"/>
  <c r="C33" i="10"/>
  <c r="G32" i="9"/>
  <c r="C33" i="9"/>
  <c r="D32" i="9"/>
  <c r="D33" i="11"/>
  <c r="G33" i="11"/>
  <c r="C34" i="11"/>
  <c r="O32" i="9"/>
  <c r="R32" i="9"/>
  <c r="N33" i="9"/>
  <c r="D33" i="7"/>
  <c r="G33" i="7"/>
  <c r="C34" i="7"/>
  <c r="D35" i="12"/>
  <c r="G35" i="12"/>
  <c r="C36" i="12"/>
  <c r="O32" i="12"/>
  <c r="R32" i="12"/>
  <c r="N33" i="12"/>
  <c r="R33" i="11"/>
  <c r="N34" i="11"/>
  <c r="O33" i="11"/>
  <c r="G35" i="13"/>
  <c r="C36" i="13"/>
  <c r="D35" i="13"/>
  <c r="G33" i="10"/>
  <c r="C34" i="10"/>
  <c r="D33" i="10"/>
  <c r="O34" i="11"/>
  <c r="R34" i="11"/>
  <c r="N35" i="11"/>
  <c r="D33" i="9"/>
  <c r="G33" i="9"/>
  <c r="C34" i="9"/>
  <c r="D34" i="7"/>
  <c r="G34" i="7"/>
  <c r="C35" i="7"/>
  <c r="O33" i="9"/>
  <c r="R33" i="9"/>
  <c r="N34" i="9"/>
  <c r="R33" i="12"/>
  <c r="N34" i="12"/>
  <c r="O33" i="12"/>
  <c r="G34" i="11"/>
  <c r="C35" i="11"/>
  <c r="D34" i="11"/>
  <c r="D36" i="12"/>
  <c r="G36" i="12"/>
  <c r="C37" i="12"/>
  <c r="G36" i="13"/>
  <c r="C37" i="13"/>
  <c r="D36" i="13"/>
  <c r="D34" i="10"/>
  <c r="G34" i="10"/>
  <c r="C35" i="10"/>
  <c r="D35" i="7"/>
  <c r="G35" i="7"/>
  <c r="C36" i="7"/>
  <c r="O34" i="12"/>
  <c r="R34" i="12"/>
  <c r="N35" i="12"/>
  <c r="O34" i="9"/>
  <c r="R34" i="9"/>
  <c r="N35" i="9"/>
  <c r="D37" i="12"/>
  <c r="G37" i="12"/>
  <c r="C38" i="12"/>
  <c r="D34" i="9"/>
  <c r="G34" i="9"/>
  <c r="C35" i="9"/>
  <c r="D35" i="11"/>
  <c r="G35" i="11"/>
  <c r="C36" i="11"/>
  <c r="R35" i="11"/>
  <c r="N36" i="11"/>
  <c r="O35" i="11"/>
  <c r="D37" i="13"/>
  <c r="G37" i="13"/>
  <c r="C38" i="13"/>
  <c r="G35" i="10"/>
  <c r="C36" i="10"/>
  <c r="D35" i="10"/>
  <c r="R35" i="9"/>
  <c r="N36" i="9"/>
  <c r="O35" i="9"/>
  <c r="G35" i="9"/>
  <c r="C36" i="9"/>
  <c r="D35" i="9"/>
  <c r="G38" i="12"/>
  <c r="C39" i="12"/>
  <c r="D38" i="12"/>
  <c r="R35" i="12"/>
  <c r="N36" i="12"/>
  <c r="O35" i="12"/>
  <c r="O36" i="11"/>
  <c r="R36" i="11"/>
  <c r="N37" i="11"/>
  <c r="G36" i="11"/>
  <c r="C37" i="11"/>
  <c r="D36" i="11"/>
  <c r="D36" i="7"/>
  <c r="G36" i="7"/>
  <c r="C37" i="7"/>
  <c r="G38" i="13"/>
  <c r="C39" i="13"/>
  <c r="D38" i="13"/>
  <c r="G36" i="10"/>
  <c r="C37" i="10"/>
  <c r="D36" i="10"/>
  <c r="D37" i="11"/>
  <c r="G37" i="11"/>
  <c r="C38" i="11"/>
  <c r="R37" i="11"/>
  <c r="N38" i="11"/>
  <c r="O37" i="11"/>
  <c r="R36" i="12"/>
  <c r="N37" i="12"/>
  <c r="O36" i="12"/>
  <c r="G36" i="9"/>
  <c r="C37" i="9"/>
  <c r="D36" i="9"/>
  <c r="D37" i="7"/>
  <c r="G37" i="7"/>
  <c r="C38" i="7"/>
  <c r="G39" i="12"/>
  <c r="C40" i="12"/>
  <c r="D39" i="12"/>
  <c r="O36" i="9"/>
  <c r="R36" i="9"/>
  <c r="N37" i="9"/>
  <c r="G39" i="13"/>
  <c r="C40" i="13"/>
  <c r="D39" i="13"/>
  <c r="D37" i="10"/>
  <c r="G37" i="10"/>
  <c r="C38" i="10"/>
  <c r="G38" i="7"/>
  <c r="C39" i="7"/>
  <c r="D38" i="7"/>
  <c r="G37" i="9"/>
  <c r="C38" i="9"/>
  <c r="D37" i="9"/>
  <c r="O38" i="11"/>
  <c r="R38" i="11"/>
  <c r="N39" i="11"/>
  <c r="R37" i="9"/>
  <c r="N38" i="9"/>
  <c r="O37" i="9"/>
  <c r="R37" i="12"/>
  <c r="N38" i="12"/>
  <c r="O37" i="12"/>
  <c r="G38" i="11"/>
  <c r="C39" i="11"/>
  <c r="D38" i="11"/>
  <c r="G40" i="12"/>
  <c r="C41" i="12"/>
  <c r="D40" i="12"/>
  <c r="G40" i="13"/>
  <c r="C41" i="13"/>
  <c r="D40" i="13"/>
  <c r="D38" i="10"/>
  <c r="G38" i="10"/>
  <c r="C39" i="10"/>
  <c r="D39" i="7"/>
  <c r="G39" i="7"/>
  <c r="C40" i="7"/>
  <c r="R39" i="11"/>
  <c r="N40" i="11"/>
  <c r="O39" i="11"/>
  <c r="G39" i="11"/>
  <c r="C40" i="11"/>
  <c r="D39" i="11"/>
  <c r="O38" i="9"/>
  <c r="R38" i="9"/>
  <c r="N39" i="9"/>
  <c r="O38" i="12"/>
  <c r="R38" i="12"/>
  <c r="N39" i="12"/>
  <c r="G38" i="9"/>
  <c r="C39" i="9"/>
  <c r="D38" i="9"/>
  <c r="G41" i="12"/>
  <c r="C42" i="12"/>
  <c r="D41" i="12"/>
  <c r="D41" i="13"/>
  <c r="G41" i="13"/>
  <c r="C42" i="13"/>
  <c r="G39" i="10"/>
  <c r="C40" i="10"/>
  <c r="D39" i="10"/>
  <c r="O39" i="9"/>
  <c r="R39" i="9"/>
  <c r="N40" i="9"/>
  <c r="G42" i="12"/>
  <c r="C43" i="12"/>
  <c r="D42" i="12"/>
  <c r="G39" i="9"/>
  <c r="C40" i="9"/>
  <c r="D39" i="9"/>
  <c r="D40" i="11"/>
  <c r="G40" i="11"/>
  <c r="C41" i="11"/>
  <c r="R39" i="12"/>
  <c r="N40" i="12"/>
  <c r="O39" i="12"/>
  <c r="D40" i="7"/>
  <c r="G40" i="7"/>
  <c r="C41" i="7"/>
  <c r="O40" i="11"/>
  <c r="R40" i="11"/>
  <c r="N41" i="11"/>
  <c r="G42" i="13"/>
  <c r="C43" i="13"/>
  <c r="D42" i="13"/>
  <c r="D40" i="10"/>
  <c r="G40" i="10"/>
  <c r="C41" i="10"/>
  <c r="G41" i="7"/>
  <c r="C42" i="7"/>
  <c r="D41" i="7"/>
  <c r="D43" i="12"/>
  <c r="G43" i="12"/>
  <c r="C44" i="12"/>
  <c r="O40" i="12"/>
  <c r="R40" i="12"/>
  <c r="N41" i="12"/>
  <c r="R41" i="11"/>
  <c r="N42" i="11"/>
  <c r="O41" i="11"/>
  <c r="D41" i="11"/>
  <c r="G41" i="11"/>
  <c r="C42" i="11"/>
  <c r="O40" i="9"/>
  <c r="R40" i="9"/>
  <c r="N41" i="9"/>
  <c r="D40" i="9"/>
  <c r="G40" i="9"/>
  <c r="C41" i="9"/>
  <c r="G43" i="13"/>
  <c r="C44" i="13"/>
  <c r="D43" i="13"/>
  <c r="D41" i="10"/>
  <c r="G41" i="10"/>
  <c r="C42" i="10"/>
  <c r="O42" i="11"/>
  <c r="R42" i="11"/>
  <c r="N43" i="11"/>
  <c r="R41" i="12"/>
  <c r="N42" i="12"/>
  <c r="O41" i="12"/>
  <c r="O41" i="9"/>
  <c r="R41" i="9"/>
  <c r="N42" i="9"/>
  <c r="D41" i="9"/>
  <c r="G41" i="9"/>
  <c r="C42" i="9"/>
  <c r="G42" i="11"/>
  <c r="C43" i="11"/>
  <c r="D42" i="11"/>
  <c r="D44" i="12"/>
  <c r="G44" i="12"/>
  <c r="C45" i="12"/>
  <c r="G42" i="7"/>
  <c r="C43" i="7"/>
  <c r="D42" i="7"/>
  <c r="G44" i="13"/>
  <c r="C45" i="13"/>
  <c r="D44" i="13"/>
  <c r="D42" i="10"/>
  <c r="G42" i="10"/>
  <c r="C43" i="10"/>
  <c r="D43" i="11"/>
  <c r="G43" i="11"/>
  <c r="C44" i="11"/>
  <c r="O42" i="12"/>
  <c r="R42" i="12"/>
  <c r="N43" i="12"/>
  <c r="D42" i="9"/>
  <c r="G42" i="9"/>
  <c r="C43" i="9"/>
  <c r="O43" i="11"/>
  <c r="R43" i="11"/>
  <c r="N44" i="11"/>
  <c r="D43" i="7"/>
  <c r="G43" i="7"/>
  <c r="C44" i="7"/>
  <c r="R42" i="9"/>
  <c r="N43" i="9"/>
  <c r="O42" i="9"/>
  <c r="D45" i="12"/>
  <c r="G45" i="12"/>
  <c r="C46" i="12"/>
  <c r="D45" i="13"/>
  <c r="G45" i="13"/>
  <c r="C46" i="13"/>
  <c r="G43" i="10"/>
  <c r="C44" i="10"/>
  <c r="D43" i="10"/>
  <c r="O43" i="9"/>
  <c r="R43" i="9"/>
  <c r="N44" i="9"/>
  <c r="G43" i="9"/>
  <c r="C44" i="9"/>
  <c r="D43" i="9"/>
  <c r="D44" i="7"/>
  <c r="G44" i="7"/>
  <c r="C45" i="7"/>
  <c r="R43" i="12"/>
  <c r="N44" i="12"/>
  <c r="O43" i="12"/>
  <c r="G46" i="12"/>
  <c r="C47" i="12"/>
  <c r="D46" i="12"/>
  <c r="O44" i="11"/>
  <c r="R44" i="11"/>
  <c r="N45" i="11"/>
  <c r="G44" i="11"/>
  <c r="C45" i="11"/>
  <c r="D44" i="11"/>
  <c r="G46" i="13"/>
  <c r="C47" i="13"/>
  <c r="D46" i="13"/>
  <c r="G44" i="10"/>
  <c r="C45" i="10"/>
  <c r="D44" i="10"/>
  <c r="D44" i="9"/>
  <c r="G44" i="9"/>
  <c r="C45" i="9"/>
  <c r="G47" i="12"/>
  <c r="C48" i="12"/>
  <c r="D47" i="12"/>
  <c r="O44" i="9"/>
  <c r="R44" i="9"/>
  <c r="N45" i="9"/>
  <c r="D45" i="11"/>
  <c r="G45" i="11"/>
  <c r="C46" i="11"/>
  <c r="R44" i="12"/>
  <c r="N45" i="12"/>
  <c r="O44" i="12"/>
  <c r="R45" i="11"/>
  <c r="N46" i="11"/>
  <c r="O45" i="11"/>
  <c r="G45" i="7"/>
  <c r="C46" i="7"/>
  <c r="D45" i="7"/>
  <c r="G47" i="13"/>
  <c r="C48" i="13"/>
  <c r="D47" i="13"/>
  <c r="G45" i="10"/>
  <c r="C46" i="10"/>
  <c r="D45" i="10"/>
  <c r="G46" i="11"/>
  <c r="C47" i="11"/>
  <c r="D46" i="11"/>
  <c r="D45" i="9"/>
  <c r="G45" i="9"/>
  <c r="C46" i="9"/>
  <c r="G46" i="7"/>
  <c r="C47" i="7"/>
  <c r="D46" i="7"/>
  <c r="G48" i="12"/>
  <c r="C49" i="12"/>
  <c r="D48" i="12"/>
  <c r="R45" i="9"/>
  <c r="N46" i="9"/>
  <c r="O45" i="9"/>
  <c r="O46" i="11"/>
  <c r="R46" i="11"/>
  <c r="N47" i="11"/>
  <c r="R45" i="12"/>
  <c r="N46" i="12"/>
  <c r="O45" i="12"/>
  <c r="G48" i="13"/>
  <c r="C49" i="13"/>
  <c r="D48" i="13"/>
  <c r="G46" i="10"/>
  <c r="C47" i="10"/>
  <c r="D46" i="10"/>
  <c r="D49" i="12"/>
  <c r="G49" i="12"/>
  <c r="C50" i="12"/>
  <c r="R47" i="11"/>
  <c r="N48" i="11"/>
  <c r="O47" i="11"/>
  <c r="D47" i="7"/>
  <c r="G47" i="7"/>
  <c r="C48" i="7"/>
  <c r="D46" i="9"/>
  <c r="G46" i="9"/>
  <c r="C47" i="9"/>
  <c r="O46" i="12"/>
  <c r="R46" i="12"/>
  <c r="N47" i="12"/>
  <c r="O46" i="9"/>
  <c r="R46" i="9"/>
  <c r="N47" i="9"/>
  <c r="G47" i="11"/>
  <c r="C48" i="11"/>
  <c r="D47" i="11"/>
  <c r="D49" i="13"/>
  <c r="G49" i="13"/>
  <c r="C50" i="13"/>
  <c r="G47" i="10"/>
  <c r="C48" i="10"/>
  <c r="D47" i="10"/>
  <c r="D48" i="7"/>
  <c r="G48" i="7"/>
  <c r="C49" i="7"/>
  <c r="O47" i="12"/>
  <c r="R47" i="12"/>
  <c r="N48" i="12"/>
  <c r="O48" i="11"/>
  <c r="R48" i="11"/>
  <c r="N49" i="11"/>
  <c r="D47" i="9"/>
  <c r="G47" i="9"/>
  <c r="C48" i="9"/>
  <c r="G48" i="11"/>
  <c r="C49" i="11"/>
  <c r="D48" i="11"/>
  <c r="O47" i="9"/>
  <c r="R47" i="9"/>
  <c r="N48" i="9"/>
  <c r="D50" i="12"/>
  <c r="G50" i="12"/>
  <c r="C51" i="12"/>
  <c r="G50" i="13"/>
  <c r="C51" i="13"/>
  <c r="D50" i="13"/>
  <c r="D48" i="10"/>
  <c r="G48" i="10"/>
  <c r="C49" i="10"/>
  <c r="R48" i="9"/>
  <c r="N49" i="9"/>
  <c r="O48" i="9"/>
  <c r="R49" i="11"/>
  <c r="N50" i="11"/>
  <c r="O49" i="11"/>
  <c r="D49" i="11"/>
  <c r="G49" i="11"/>
  <c r="C50" i="11"/>
  <c r="D51" i="12"/>
  <c r="G51" i="12"/>
  <c r="C52" i="12"/>
  <c r="O48" i="12"/>
  <c r="R48" i="12"/>
  <c r="N49" i="12"/>
  <c r="D48" i="9"/>
  <c r="G48" i="9"/>
  <c r="C49" i="9"/>
  <c r="D49" i="7"/>
  <c r="G49" i="7"/>
  <c r="C50" i="7"/>
  <c r="G51" i="13"/>
  <c r="C52" i="13"/>
  <c r="D51" i="13"/>
  <c r="G49" i="10"/>
  <c r="C50" i="10"/>
  <c r="D49" i="10"/>
  <c r="G49" i="9"/>
  <c r="C50" i="9"/>
  <c r="D49" i="9"/>
  <c r="R49" i="12"/>
  <c r="N50" i="12"/>
  <c r="O49" i="12"/>
  <c r="O50" i="11"/>
  <c r="R50" i="11"/>
  <c r="N51" i="11"/>
  <c r="G50" i="11"/>
  <c r="C51" i="11"/>
  <c r="D50" i="11"/>
  <c r="O49" i="9"/>
  <c r="R49" i="9"/>
  <c r="N50" i="9"/>
  <c r="D50" i="7"/>
  <c r="G50" i="7"/>
  <c r="C51" i="7"/>
  <c r="G52" i="12"/>
  <c r="C53" i="12"/>
  <c r="D52" i="12"/>
  <c r="G52" i="13"/>
  <c r="C53" i="13"/>
  <c r="D52" i="13"/>
  <c r="G50" i="10"/>
  <c r="C51" i="10"/>
  <c r="D50" i="10"/>
  <c r="G53" i="12"/>
  <c r="C54" i="12"/>
  <c r="D53" i="12"/>
  <c r="G50" i="9"/>
  <c r="C51" i="9"/>
  <c r="D50" i="9"/>
  <c r="D51" i="7"/>
  <c r="G51" i="7"/>
  <c r="C52" i="7"/>
  <c r="R50" i="12"/>
  <c r="N51" i="12"/>
  <c r="O50" i="12"/>
  <c r="O50" i="9"/>
  <c r="R50" i="9"/>
  <c r="N51" i="9"/>
  <c r="G51" i="11"/>
  <c r="C52" i="11"/>
  <c r="D51" i="11"/>
  <c r="R51" i="11"/>
  <c r="N52" i="11"/>
  <c r="O51" i="11"/>
  <c r="D53" i="13"/>
  <c r="G53" i="13"/>
  <c r="C54" i="13"/>
  <c r="G51" i="10"/>
  <c r="C52" i="10"/>
  <c r="D51" i="10"/>
  <c r="D54" i="12"/>
  <c r="G54" i="12"/>
  <c r="C55" i="12"/>
  <c r="G52" i="11"/>
  <c r="C53" i="11"/>
  <c r="D52" i="11"/>
  <c r="O51" i="12"/>
  <c r="R51" i="12"/>
  <c r="N52" i="12"/>
  <c r="D52" i="7"/>
  <c r="G52" i="7"/>
  <c r="C53" i="7"/>
  <c r="O52" i="11"/>
  <c r="R52" i="11"/>
  <c r="N53" i="11"/>
  <c r="G51" i="9"/>
  <c r="C52" i="9"/>
  <c r="D51" i="9"/>
  <c r="R51" i="9"/>
  <c r="N52" i="9"/>
  <c r="O51" i="9"/>
  <c r="G54" i="13"/>
  <c r="C55" i="13"/>
  <c r="D54" i="13"/>
  <c r="D52" i="10"/>
  <c r="G52" i="10"/>
  <c r="C53" i="10"/>
  <c r="G52" i="9"/>
  <c r="C53" i="9"/>
  <c r="D52" i="9"/>
  <c r="R52" i="12"/>
  <c r="N53" i="12"/>
  <c r="O52" i="12"/>
  <c r="R53" i="11"/>
  <c r="N54" i="11"/>
  <c r="O53" i="11"/>
  <c r="R52" i="9"/>
  <c r="N53" i="9"/>
  <c r="O52" i="9"/>
  <c r="G53" i="11"/>
  <c r="C54" i="11"/>
  <c r="D53" i="11"/>
  <c r="D53" i="7"/>
  <c r="G53" i="7"/>
  <c r="C54" i="7"/>
  <c r="D55" i="12"/>
  <c r="G55" i="12"/>
  <c r="C56" i="12"/>
  <c r="G55" i="13"/>
  <c r="C56" i="13"/>
  <c r="D55" i="13"/>
  <c r="D53" i="10"/>
  <c r="G53" i="10"/>
  <c r="C54" i="10"/>
  <c r="G54" i="7"/>
  <c r="C55" i="7"/>
  <c r="D54" i="7"/>
  <c r="O53" i="12"/>
  <c r="R53" i="12"/>
  <c r="N54" i="12"/>
  <c r="G54" i="11"/>
  <c r="C55" i="11"/>
  <c r="D54" i="11"/>
  <c r="G56" i="12"/>
  <c r="C57" i="12"/>
  <c r="D56" i="12"/>
  <c r="R53" i="9"/>
  <c r="N54" i="9"/>
  <c r="O53" i="9"/>
  <c r="D53" i="9"/>
  <c r="G53" i="9"/>
  <c r="C54" i="9"/>
  <c r="O54" i="11"/>
  <c r="R54" i="11"/>
  <c r="N55" i="11"/>
  <c r="G56" i="13"/>
  <c r="C57" i="13"/>
  <c r="D56" i="13"/>
  <c r="D54" i="10"/>
  <c r="G54" i="10"/>
  <c r="C55" i="10"/>
  <c r="D57" i="12"/>
  <c r="G57" i="12"/>
  <c r="C58" i="12"/>
  <c r="D54" i="9"/>
  <c r="G54" i="9"/>
  <c r="C55" i="9"/>
  <c r="G55" i="11"/>
  <c r="C56" i="11"/>
  <c r="D55" i="11"/>
  <c r="R54" i="12"/>
  <c r="N55" i="12"/>
  <c r="O54" i="12"/>
  <c r="D55" i="7"/>
  <c r="G55" i="7"/>
  <c r="C56" i="7"/>
  <c r="R54" i="9"/>
  <c r="N55" i="9"/>
  <c r="O54" i="9"/>
  <c r="O55" i="11"/>
  <c r="R55" i="11"/>
  <c r="N56" i="11"/>
  <c r="D57" i="13"/>
  <c r="G57" i="13"/>
  <c r="C58" i="13"/>
  <c r="D55" i="10"/>
  <c r="G55" i="10"/>
  <c r="C56" i="10"/>
  <c r="R55" i="12"/>
  <c r="N56" i="12"/>
  <c r="O55" i="12"/>
  <c r="O55" i="9"/>
  <c r="R55" i="9"/>
  <c r="N56" i="9"/>
  <c r="D56" i="11"/>
  <c r="G56" i="11"/>
  <c r="C57" i="11"/>
  <c r="R56" i="11"/>
  <c r="N57" i="11"/>
  <c r="O56" i="11"/>
  <c r="D56" i="7"/>
  <c r="G56" i="7"/>
  <c r="C57" i="7"/>
  <c r="G55" i="9"/>
  <c r="C56" i="9"/>
  <c r="D55" i="9"/>
  <c r="G58" i="12"/>
  <c r="C59" i="12"/>
  <c r="D58" i="12"/>
  <c r="G58" i="13"/>
  <c r="C59" i="13"/>
  <c r="D58" i="13"/>
  <c r="G56" i="10"/>
  <c r="C57" i="10"/>
  <c r="D56" i="10"/>
  <c r="G56" i="9"/>
  <c r="C57" i="9"/>
  <c r="D56" i="9"/>
  <c r="D57" i="7"/>
  <c r="G57" i="7"/>
  <c r="C58" i="7"/>
  <c r="R56" i="12"/>
  <c r="N57" i="12"/>
  <c r="O56" i="12"/>
  <c r="O57" i="11"/>
  <c r="R57" i="11"/>
  <c r="N58" i="11"/>
  <c r="D57" i="11"/>
  <c r="G57" i="11"/>
  <c r="C58" i="11"/>
  <c r="G59" i="12"/>
  <c r="C60" i="12"/>
  <c r="D59" i="12"/>
  <c r="R56" i="9"/>
  <c r="N57" i="9"/>
  <c r="O56" i="9"/>
  <c r="G59" i="13"/>
  <c r="C60" i="13"/>
  <c r="D59" i="13"/>
  <c r="G57" i="10"/>
  <c r="C58" i="10"/>
  <c r="D57" i="10"/>
  <c r="D58" i="7"/>
  <c r="G58" i="7"/>
  <c r="C59" i="7"/>
  <c r="R57" i="12"/>
  <c r="N58" i="12"/>
  <c r="O57" i="12"/>
  <c r="O58" i="11"/>
  <c r="R58" i="11"/>
  <c r="N59" i="11"/>
  <c r="G58" i="11"/>
  <c r="C59" i="11"/>
  <c r="D58" i="11"/>
  <c r="R57" i="9"/>
  <c r="N58" i="9"/>
  <c r="O57" i="9"/>
  <c r="G60" i="12"/>
  <c r="C61" i="12"/>
  <c r="D60" i="12"/>
  <c r="D57" i="9"/>
  <c r="G57" i="9"/>
  <c r="C58" i="9"/>
  <c r="G60" i="13"/>
  <c r="C61" i="13"/>
  <c r="D60" i="13"/>
  <c r="G58" i="10"/>
  <c r="C59" i="10"/>
  <c r="D58" i="10"/>
  <c r="R59" i="11"/>
  <c r="N60" i="11"/>
  <c r="O59" i="11"/>
  <c r="D61" i="12"/>
  <c r="G61" i="12"/>
  <c r="C62" i="12"/>
  <c r="D59" i="7"/>
  <c r="G59" i="7"/>
  <c r="C60" i="7"/>
  <c r="O58" i="9"/>
  <c r="R58" i="9"/>
  <c r="N59" i="9"/>
  <c r="R58" i="12"/>
  <c r="N59" i="12"/>
  <c r="O58" i="12"/>
  <c r="G58" i="9"/>
  <c r="C59" i="9"/>
  <c r="D58" i="9"/>
  <c r="G59" i="11"/>
  <c r="C60" i="11"/>
  <c r="D59" i="11"/>
  <c r="D61" i="13"/>
  <c r="G61" i="13"/>
  <c r="C62" i="13"/>
  <c r="G59" i="10"/>
  <c r="C60" i="10"/>
  <c r="D59" i="10"/>
  <c r="O60" i="11"/>
  <c r="R60" i="11"/>
  <c r="N61" i="11"/>
  <c r="G59" i="9"/>
  <c r="C60" i="9"/>
  <c r="D59" i="9"/>
  <c r="D60" i="7"/>
  <c r="G60" i="7"/>
  <c r="C61" i="7"/>
  <c r="D62" i="12"/>
  <c r="G62" i="12"/>
  <c r="C63" i="12"/>
  <c r="G60" i="11"/>
  <c r="C61" i="11"/>
  <c r="D60" i="11"/>
  <c r="O59" i="12"/>
  <c r="R59" i="12"/>
  <c r="N60" i="12"/>
  <c r="O59" i="9"/>
  <c r="R59" i="9"/>
  <c r="N60" i="9"/>
  <c r="G62" i="13"/>
  <c r="C63" i="13"/>
  <c r="D62" i="13"/>
  <c r="G60" i="10"/>
  <c r="C61" i="10"/>
  <c r="D60" i="10"/>
  <c r="O60" i="12"/>
  <c r="R60" i="12"/>
  <c r="N61" i="12"/>
  <c r="G61" i="11"/>
  <c r="C62" i="11"/>
  <c r="D61" i="11"/>
  <c r="O60" i="9"/>
  <c r="R60" i="9"/>
  <c r="N61" i="9"/>
  <c r="D63" i="12"/>
  <c r="G63" i="12"/>
  <c r="C64" i="12"/>
  <c r="G60" i="9"/>
  <c r="C61" i="9"/>
  <c r="D60" i="9"/>
  <c r="D61" i="7"/>
  <c r="G61" i="7"/>
  <c r="C62" i="7"/>
  <c r="R61" i="11"/>
  <c r="N62" i="11"/>
  <c r="O61" i="11"/>
  <c r="G63" i="13"/>
  <c r="C64" i="13"/>
  <c r="D63" i="13"/>
  <c r="G61" i="10"/>
  <c r="C62" i="10"/>
  <c r="D61" i="10"/>
  <c r="D64" i="12"/>
  <c r="G64" i="12"/>
  <c r="C65" i="12"/>
  <c r="R61" i="9"/>
  <c r="N62" i="9"/>
  <c r="O61" i="9"/>
  <c r="O61" i="12"/>
  <c r="R61" i="12"/>
  <c r="N62" i="12"/>
  <c r="G62" i="11"/>
  <c r="C63" i="11"/>
  <c r="D62" i="11"/>
  <c r="G62" i="7"/>
  <c r="C63" i="7"/>
  <c r="D62" i="7"/>
  <c r="R62" i="11"/>
  <c r="N63" i="11"/>
  <c r="O62" i="11"/>
  <c r="D61" i="9"/>
  <c r="G61" i="9"/>
  <c r="C62" i="9"/>
  <c r="G64" i="13"/>
  <c r="C65" i="13"/>
  <c r="D64" i="13"/>
  <c r="G62" i="10"/>
  <c r="C63" i="10"/>
  <c r="D62" i="10"/>
  <c r="R62" i="12"/>
  <c r="N63" i="12"/>
  <c r="O62" i="12"/>
  <c r="R63" i="11"/>
  <c r="N64" i="11"/>
  <c r="O63" i="11"/>
  <c r="G63" i="7"/>
  <c r="C64" i="7"/>
  <c r="D63" i="7"/>
  <c r="G65" i="12"/>
  <c r="C66" i="12"/>
  <c r="D65" i="12"/>
  <c r="G62" i="9"/>
  <c r="C63" i="9"/>
  <c r="D62" i="9"/>
  <c r="G63" i="11"/>
  <c r="C64" i="11"/>
  <c r="D63" i="11"/>
  <c r="R62" i="9"/>
  <c r="N63" i="9"/>
  <c r="O62" i="9"/>
  <c r="D65" i="13"/>
  <c r="G65" i="13"/>
  <c r="C66" i="13"/>
  <c r="D63" i="10"/>
  <c r="G63" i="10"/>
  <c r="C64" i="10"/>
  <c r="D63" i="9"/>
  <c r="G63" i="9"/>
  <c r="C64" i="9"/>
  <c r="D64" i="7"/>
  <c r="G64" i="7"/>
  <c r="C65" i="7"/>
  <c r="R63" i="9"/>
  <c r="N64" i="9"/>
  <c r="O63" i="9"/>
  <c r="D66" i="12"/>
  <c r="G66" i="12"/>
  <c r="C67" i="12"/>
  <c r="O64" i="11"/>
  <c r="R64" i="11"/>
  <c r="N65" i="11"/>
  <c r="D64" i="11"/>
  <c r="G64" i="11"/>
  <c r="C65" i="11"/>
  <c r="O63" i="12"/>
  <c r="R63" i="12"/>
  <c r="N64" i="12"/>
  <c r="G66" i="13"/>
  <c r="C67" i="13"/>
  <c r="D66" i="13"/>
  <c r="G64" i="10"/>
  <c r="C65" i="10"/>
  <c r="D64" i="10"/>
  <c r="R65" i="11"/>
  <c r="N66" i="11"/>
  <c r="O65" i="11"/>
  <c r="G64" i="9"/>
  <c r="C65" i="9"/>
  <c r="D64" i="9"/>
  <c r="G65" i="7"/>
  <c r="C66" i="7"/>
  <c r="D65" i="7"/>
  <c r="O64" i="12"/>
  <c r="R64" i="12"/>
  <c r="N65" i="12"/>
  <c r="D67" i="12"/>
  <c r="G67" i="12"/>
  <c r="C68" i="12"/>
  <c r="D65" i="11"/>
  <c r="G65" i="11"/>
  <c r="C66" i="11"/>
  <c r="O64" i="9"/>
  <c r="R64" i="9"/>
  <c r="N65" i="9"/>
  <c r="G67" i="13"/>
  <c r="C68" i="13"/>
  <c r="D67" i="13"/>
  <c r="G65" i="10"/>
  <c r="C66" i="10"/>
  <c r="D65" i="10"/>
  <c r="R65" i="12"/>
  <c r="N66" i="12"/>
  <c r="O65" i="12"/>
  <c r="G66" i="11"/>
  <c r="C67" i="11"/>
  <c r="D66" i="11"/>
  <c r="G66" i="7"/>
  <c r="C67" i="7"/>
  <c r="D66" i="7"/>
  <c r="G65" i="9"/>
  <c r="C66" i="9"/>
  <c r="D65" i="9"/>
  <c r="O65" i="9"/>
  <c r="R65" i="9"/>
  <c r="N66" i="9"/>
  <c r="D68" i="12"/>
  <c r="G68" i="12"/>
  <c r="C69" i="12"/>
  <c r="O66" i="11"/>
  <c r="R66" i="11"/>
  <c r="N67" i="11"/>
  <c r="G68" i="13"/>
  <c r="C69" i="13"/>
  <c r="D68" i="13"/>
  <c r="G66" i="10"/>
  <c r="C67" i="10"/>
  <c r="D66" i="10"/>
  <c r="D67" i="7"/>
  <c r="G67" i="7"/>
  <c r="C68" i="7"/>
  <c r="G66" i="9"/>
  <c r="C67" i="9"/>
  <c r="D66" i="9"/>
  <c r="D67" i="11"/>
  <c r="G67" i="11"/>
  <c r="C68" i="11"/>
  <c r="O66" i="9"/>
  <c r="R66" i="9"/>
  <c r="N67" i="9"/>
  <c r="O67" i="11"/>
  <c r="R67" i="11"/>
  <c r="N68" i="11"/>
  <c r="G69" i="12"/>
  <c r="C70" i="12"/>
  <c r="D69" i="12"/>
  <c r="R66" i="12"/>
  <c r="N67" i="12"/>
  <c r="O66" i="12"/>
  <c r="D69" i="13"/>
  <c r="G69" i="13"/>
  <c r="C70" i="13"/>
  <c r="D67" i="10"/>
  <c r="G67" i="10"/>
  <c r="C68" i="10"/>
  <c r="O67" i="9"/>
  <c r="R67" i="9"/>
  <c r="N68" i="9"/>
  <c r="D70" i="12"/>
  <c r="G70" i="12"/>
  <c r="C71" i="12"/>
  <c r="G68" i="11"/>
  <c r="C69" i="11"/>
  <c r="D68" i="11"/>
  <c r="O67" i="12"/>
  <c r="R67" i="12"/>
  <c r="N68" i="12"/>
  <c r="G67" i="9"/>
  <c r="C68" i="9"/>
  <c r="D67" i="9"/>
  <c r="O68" i="11"/>
  <c r="R68" i="11"/>
  <c r="N69" i="11"/>
  <c r="D68" i="7"/>
  <c r="G68" i="7"/>
  <c r="C69" i="7"/>
  <c r="G70" i="13"/>
  <c r="C71" i="13"/>
  <c r="D70" i="13"/>
  <c r="D68" i="10"/>
  <c r="G68" i="10"/>
  <c r="C69" i="10"/>
  <c r="O69" i="11"/>
  <c r="R69" i="11"/>
  <c r="N70" i="11"/>
  <c r="O68" i="12"/>
  <c r="R68" i="12"/>
  <c r="N69" i="12"/>
  <c r="D69" i="11"/>
  <c r="G69" i="11"/>
  <c r="C70" i="11"/>
  <c r="D71" i="12"/>
  <c r="G71" i="12"/>
  <c r="C72" i="12"/>
  <c r="D68" i="9"/>
  <c r="G68" i="9"/>
  <c r="C69" i="9"/>
  <c r="D69" i="7"/>
  <c r="G69" i="7"/>
  <c r="C70" i="7"/>
  <c r="O68" i="9"/>
  <c r="R68" i="9"/>
  <c r="N69" i="9"/>
  <c r="G71" i="13"/>
  <c r="C72" i="13"/>
  <c r="D71" i="13"/>
  <c r="G69" i="10"/>
  <c r="C70" i="10"/>
  <c r="D69" i="10"/>
  <c r="G70" i="7"/>
  <c r="C71" i="7"/>
  <c r="D70" i="7"/>
  <c r="O69" i="12"/>
  <c r="R69" i="12"/>
  <c r="N70" i="12"/>
  <c r="G69" i="9"/>
  <c r="C70" i="9"/>
  <c r="D69" i="9"/>
  <c r="D72" i="12"/>
  <c r="G72" i="12"/>
  <c r="C73" i="12"/>
  <c r="O70" i="11"/>
  <c r="R70" i="11"/>
  <c r="N71" i="11"/>
  <c r="D70" i="11"/>
  <c r="G70" i="11"/>
  <c r="C71" i="11"/>
  <c r="R69" i="9"/>
  <c r="N70" i="9"/>
  <c r="O69" i="9"/>
  <c r="D72" i="13"/>
  <c r="G72" i="13"/>
  <c r="C73" i="13"/>
  <c r="G70" i="10"/>
  <c r="C71" i="10"/>
  <c r="D70" i="10"/>
  <c r="O71" i="11"/>
  <c r="R71" i="11"/>
  <c r="N72" i="11"/>
  <c r="O70" i="12"/>
  <c r="R70" i="12"/>
  <c r="N71" i="12"/>
  <c r="G71" i="11"/>
  <c r="C72" i="11"/>
  <c r="D71" i="11"/>
  <c r="D71" i="7"/>
  <c r="G71" i="7"/>
  <c r="C72" i="7"/>
  <c r="G73" i="12"/>
  <c r="C74" i="12"/>
  <c r="D73" i="12"/>
  <c r="R70" i="9"/>
  <c r="N71" i="9"/>
  <c r="O70" i="9"/>
  <c r="D70" i="9"/>
  <c r="G70" i="9"/>
  <c r="C71" i="9"/>
  <c r="D73" i="13"/>
  <c r="G73" i="13"/>
  <c r="C74" i="13"/>
  <c r="D71" i="10"/>
  <c r="G71" i="10"/>
  <c r="C72" i="10"/>
  <c r="D74" i="12"/>
  <c r="G74" i="12"/>
  <c r="C75" i="12"/>
  <c r="D72" i="11"/>
  <c r="G72" i="11"/>
  <c r="C73" i="11"/>
  <c r="D71" i="9"/>
  <c r="G71" i="9"/>
  <c r="C72" i="9"/>
  <c r="R71" i="12"/>
  <c r="N72" i="12"/>
  <c r="O71" i="12"/>
  <c r="D72" i="7"/>
  <c r="G72" i="7"/>
  <c r="C73" i="7"/>
  <c r="R72" i="11"/>
  <c r="N73" i="11"/>
  <c r="O72" i="11"/>
  <c r="O71" i="9"/>
  <c r="R71" i="9"/>
  <c r="N72" i="9"/>
  <c r="G74" i="13"/>
  <c r="D74" i="13"/>
  <c r="G72" i="10"/>
  <c r="C73" i="10"/>
  <c r="D72" i="10"/>
  <c r="R72" i="12"/>
  <c r="N73" i="12"/>
  <c r="O72" i="12"/>
  <c r="D73" i="7"/>
  <c r="G73" i="7"/>
  <c r="C74" i="7"/>
  <c r="R72" i="9"/>
  <c r="N73" i="9"/>
  <c r="O72" i="9"/>
  <c r="D73" i="11"/>
  <c r="G73" i="11"/>
  <c r="C74" i="11"/>
  <c r="D72" i="9"/>
  <c r="G72" i="9"/>
  <c r="C73" i="9"/>
  <c r="D75" i="12"/>
  <c r="G75" i="12"/>
  <c r="C76" i="12"/>
  <c r="R73" i="11"/>
  <c r="N74" i="11"/>
  <c r="O73" i="11"/>
  <c r="D73" i="10"/>
  <c r="G73" i="10"/>
  <c r="C74" i="10"/>
  <c r="D73" i="9"/>
  <c r="G73" i="9"/>
  <c r="C74" i="9"/>
  <c r="R73" i="9"/>
  <c r="N74" i="9"/>
  <c r="O73" i="9"/>
  <c r="D74" i="7"/>
  <c r="G74" i="7"/>
  <c r="C75" i="7"/>
  <c r="G74" i="11"/>
  <c r="C75" i="11"/>
  <c r="D74" i="11"/>
  <c r="R73" i="12"/>
  <c r="N74" i="12"/>
  <c r="O73" i="12"/>
  <c r="O74" i="11"/>
  <c r="R74" i="11"/>
  <c r="N75" i="11"/>
  <c r="D76" i="12"/>
  <c r="G76" i="12"/>
  <c r="C77" i="12"/>
  <c r="D74" i="10"/>
  <c r="G74" i="10"/>
  <c r="C75" i="10"/>
  <c r="G75" i="11"/>
  <c r="C76" i="11"/>
  <c r="D75" i="11"/>
  <c r="G77" i="12"/>
  <c r="C78" i="12"/>
  <c r="D77" i="12"/>
  <c r="O75" i="11"/>
  <c r="R75" i="11"/>
  <c r="N76" i="11"/>
  <c r="D75" i="7"/>
  <c r="G75" i="7"/>
  <c r="C76" i="7"/>
  <c r="O74" i="12"/>
  <c r="R74" i="12"/>
  <c r="N75" i="12"/>
  <c r="O74" i="9"/>
  <c r="R74" i="9"/>
  <c r="N75" i="9"/>
  <c r="G74" i="9"/>
  <c r="C75" i="9"/>
  <c r="D74" i="9"/>
  <c r="D75" i="10"/>
  <c r="G75" i="10"/>
  <c r="C76" i="10"/>
  <c r="R75" i="12"/>
  <c r="N76" i="12"/>
  <c r="O75" i="12"/>
  <c r="G75" i="9"/>
  <c r="C76" i="9"/>
  <c r="D75" i="9"/>
  <c r="D78" i="12"/>
  <c r="G78" i="12"/>
  <c r="C79" i="12"/>
  <c r="R75" i="9"/>
  <c r="N76" i="9"/>
  <c r="O75" i="9"/>
  <c r="O76" i="11"/>
  <c r="R76" i="11"/>
  <c r="N77" i="11"/>
  <c r="D76" i="7"/>
  <c r="G76" i="7"/>
  <c r="C77" i="7"/>
  <c r="G76" i="11"/>
  <c r="C77" i="11"/>
  <c r="D76" i="11"/>
  <c r="G76" i="10"/>
  <c r="C77" i="10"/>
  <c r="D76" i="10"/>
  <c r="D76" i="9"/>
  <c r="G76" i="9"/>
  <c r="C77" i="9"/>
  <c r="R77" i="11"/>
  <c r="N78" i="11"/>
  <c r="O77" i="11"/>
  <c r="G77" i="11"/>
  <c r="C78" i="11"/>
  <c r="D77" i="11"/>
  <c r="R76" i="9"/>
  <c r="N77" i="9"/>
  <c r="O76" i="9"/>
  <c r="G77" i="7"/>
  <c r="C78" i="7"/>
  <c r="D77" i="7"/>
  <c r="D79" i="12"/>
  <c r="G79" i="12"/>
  <c r="C80" i="12"/>
  <c r="R76" i="12"/>
  <c r="N77" i="12"/>
  <c r="O76" i="12"/>
  <c r="D77" i="10"/>
  <c r="G77" i="10"/>
  <c r="C78" i="10"/>
  <c r="D78" i="7"/>
  <c r="G78" i="7"/>
  <c r="C79" i="7"/>
  <c r="R77" i="9"/>
  <c r="N78" i="9"/>
  <c r="O77" i="9"/>
  <c r="O78" i="11"/>
  <c r="R78" i="11"/>
  <c r="N79" i="11"/>
  <c r="G77" i="9"/>
  <c r="C78" i="9"/>
  <c r="D77" i="9"/>
  <c r="R77" i="12"/>
  <c r="N78" i="12"/>
  <c r="O77" i="12"/>
  <c r="D78" i="11"/>
  <c r="G78" i="11"/>
  <c r="C79" i="11"/>
  <c r="D80" i="12"/>
  <c r="G80" i="12"/>
  <c r="C81" i="12"/>
  <c r="G78" i="10"/>
  <c r="C79" i="10"/>
  <c r="D78" i="10"/>
  <c r="G79" i="11"/>
  <c r="C80" i="11"/>
  <c r="D79" i="11"/>
  <c r="O78" i="9"/>
  <c r="R78" i="9"/>
  <c r="N79" i="9"/>
  <c r="O78" i="12"/>
  <c r="R78" i="12"/>
  <c r="N79" i="12"/>
  <c r="G81" i="12"/>
  <c r="C82" i="12"/>
  <c r="D81" i="12"/>
  <c r="G79" i="7"/>
  <c r="C80" i="7"/>
  <c r="D79" i="7"/>
  <c r="R79" i="11"/>
  <c r="N80" i="11"/>
  <c r="O79" i="11"/>
  <c r="D78" i="9"/>
  <c r="G78" i="9"/>
  <c r="C79" i="9"/>
  <c r="G79" i="10"/>
  <c r="C80" i="10"/>
  <c r="D79" i="10"/>
  <c r="R79" i="12"/>
  <c r="N80" i="12"/>
  <c r="O79" i="12"/>
  <c r="O80" i="11"/>
  <c r="R80" i="11"/>
  <c r="N81" i="11"/>
  <c r="R79" i="9"/>
  <c r="N80" i="9"/>
  <c r="O79" i="9"/>
  <c r="D79" i="9"/>
  <c r="G79" i="9"/>
  <c r="C80" i="9"/>
  <c r="D80" i="7"/>
  <c r="G80" i="7"/>
  <c r="C81" i="7"/>
  <c r="D82" i="12"/>
  <c r="G82" i="12"/>
  <c r="C83" i="12"/>
  <c r="G80" i="11"/>
  <c r="C81" i="11"/>
  <c r="D80" i="11"/>
  <c r="G80" i="10"/>
  <c r="C81" i="10"/>
  <c r="D80" i="10"/>
  <c r="G81" i="7"/>
  <c r="C82" i="7"/>
  <c r="D81" i="7"/>
  <c r="R81" i="11"/>
  <c r="N82" i="11"/>
  <c r="O81" i="11"/>
  <c r="D80" i="9"/>
  <c r="G80" i="9"/>
  <c r="C81" i="9"/>
  <c r="D81" i="11"/>
  <c r="G81" i="11"/>
  <c r="C82" i="11"/>
  <c r="D83" i="12"/>
  <c r="G83" i="12"/>
  <c r="C84" i="12"/>
  <c r="O80" i="9"/>
  <c r="R80" i="9"/>
  <c r="N81" i="9"/>
  <c r="R80" i="12"/>
  <c r="N81" i="12"/>
  <c r="O80" i="12"/>
  <c r="G81" i="10"/>
  <c r="C82" i="10"/>
  <c r="D81" i="10"/>
  <c r="G82" i="11"/>
  <c r="C83" i="11"/>
  <c r="D82" i="11"/>
  <c r="O82" i="11"/>
  <c r="R82" i="11"/>
  <c r="N83" i="11"/>
  <c r="D84" i="12"/>
  <c r="G84" i="12"/>
  <c r="C85" i="12"/>
  <c r="R81" i="12"/>
  <c r="N82" i="12"/>
  <c r="O81" i="12"/>
  <c r="D82" i="7"/>
  <c r="G82" i="7"/>
  <c r="C83" i="7"/>
  <c r="O81" i="9"/>
  <c r="R81" i="9"/>
  <c r="N82" i="9"/>
  <c r="D81" i="9"/>
  <c r="G81" i="9"/>
  <c r="C82" i="9"/>
  <c r="G82" i="10"/>
  <c r="C83" i="10"/>
  <c r="D82" i="10"/>
  <c r="O82" i="12"/>
  <c r="R82" i="12"/>
  <c r="N83" i="12"/>
  <c r="G85" i="12"/>
  <c r="C86" i="12"/>
  <c r="D85" i="12"/>
  <c r="D83" i="7"/>
  <c r="G83" i="7"/>
  <c r="C84" i="7"/>
  <c r="R83" i="11"/>
  <c r="N84" i="11"/>
  <c r="O83" i="11"/>
  <c r="O82" i="9"/>
  <c r="R82" i="9"/>
  <c r="N83" i="9"/>
  <c r="G82" i="9"/>
  <c r="C83" i="9"/>
  <c r="D82" i="9"/>
  <c r="G83" i="11"/>
  <c r="C84" i="11"/>
  <c r="D83" i="11"/>
  <c r="D83" i="10"/>
  <c r="G83" i="10"/>
  <c r="C84" i="10"/>
  <c r="D83" i="9"/>
  <c r="G83" i="9"/>
  <c r="C84" i="9"/>
  <c r="O83" i="9"/>
  <c r="R83" i="9"/>
  <c r="N84" i="9"/>
  <c r="G84" i="11"/>
  <c r="C85" i="11"/>
  <c r="D84" i="11"/>
  <c r="D86" i="12"/>
  <c r="G86" i="12"/>
  <c r="C87" i="12"/>
  <c r="R83" i="12"/>
  <c r="N84" i="12"/>
  <c r="O83" i="12"/>
  <c r="D84" i="7"/>
  <c r="G84" i="7"/>
  <c r="C85" i="7"/>
  <c r="O84" i="11"/>
  <c r="R84" i="11"/>
  <c r="N85" i="11"/>
  <c r="G84" i="10"/>
  <c r="C85" i="10"/>
  <c r="D84" i="10"/>
  <c r="R84" i="9"/>
  <c r="N85" i="9"/>
  <c r="O84" i="9"/>
  <c r="R84" i="12"/>
  <c r="N85" i="12"/>
  <c r="O84" i="12"/>
  <c r="G85" i="7"/>
  <c r="C86" i="7"/>
  <c r="D85" i="7"/>
  <c r="D87" i="12"/>
  <c r="G87" i="12"/>
  <c r="C88" i="12"/>
  <c r="D84" i="9"/>
  <c r="G84" i="9"/>
  <c r="C85" i="9"/>
  <c r="R85" i="11"/>
  <c r="N86" i="11"/>
  <c r="O85" i="11"/>
  <c r="D85" i="11"/>
  <c r="G85" i="11"/>
  <c r="C86" i="11"/>
  <c r="D85" i="10"/>
  <c r="G85" i="10"/>
  <c r="C86" i="10"/>
  <c r="G85" i="9"/>
  <c r="C86" i="9"/>
  <c r="D85" i="9"/>
  <c r="G86" i="7"/>
  <c r="C87" i="7"/>
  <c r="D86" i="7"/>
  <c r="D86" i="11"/>
  <c r="G86" i="11"/>
  <c r="C87" i="11"/>
  <c r="O85" i="12"/>
  <c r="R85" i="12"/>
  <c r="N86" i="12"/>
  <c r="D88" i="12"/>
  <c r="G88" i="12"/>
  <c r="C89" i="12"/>
  <c r="O86" i="11"/>
  <c r="R86" i="11"/>
  <c r="N87" i="11"/>
  <c r="R85" i="9"/>
  <c r="N86" i="9"/>
  <c r="O85" i="9"/>
  <c r="D86" i="10"/>
  <c r="G86" i="10"/>
  <c r="C87" i="10"/>
  <c r="G87" i="7"/>
  <c r="C88" i="7"/>
  <c r="D87" i="7"/>
  <c r="D89" i="12"/>
  <c r="G89" i="12"/>
  <c r="C90" i="12"/>
  <c r="R86" i="12"/>
  <c r="N87" i="12"/>
  <c r="O86" i="12"/>
  <c r="R86" i="9"/>
  <c r="N87" i="9"/>
  <c r="O86" i="9"/>
  <c r="R87" i="11"/>
  <c r="N88" i="11"/>
  <c r="O87" i="11"/>
  <c r="D87" i="11"/>
  <c r="G87" i="11"/>
  <c r="C88" i="11"/>
  <c r="D86" i="9"/>
  <c r="G86" i="9"/>
  <c r="C87" i="9"/>
  <c r="G87" i="10"/>
  <c r="C88" i="10"/>
  <c r="D87" i="10"/>
  <c r="R87" i="9"/>
  <c r="N88" i="9"/>
  <c r="O87" i="9"/>
  <c r="R88" i="11"/>
  <c r="N89" i="11"/>
  <c r="O88" i="11"/>
  <c r="R87" i="12"/>
  <c r="N88" i="12"/>
  <c r="O87" i="12"/>
  <c r="D87" i="9"/>
  <c r="G87" i="9"/>
  <c r="C88" i="9"/>
  <c r="G90" i="12"/>
  <c r="C91" i="12"/>
  <c r="D90" i="12"/>
  <c r="D88" i="11"/>
  <c r="G88" i="11"/>
  <c r="C89" i="11"/>
  <c r="D88" i="7"/>
  <c r="G88" i="7"/>
  <c r="C89" i="7"/>
  <c r="D88" i="10"/>
  <c r="G88" i="10"/>
  <c r="C89" i="10"/>
  <c r="D88" i="9"/>
  <c r="G88" i="9"/>
  <c r="C89" i="9"/>
  <c r="O88" i="12"/>
  <c r="R88" i="12"/>
  <c r="N89" i="12"/>
  <c r="D89" i="7"/>
  <c r="G89" i="7"/>
  <c r="C90" i="7"/>
  <c r="D91" i="12"/>
  <c r="G91" i="12"/>
  <c r="C92" i="12"/>
  <c r="R89" i="11"/>
  <c r="N90" i="11"/>
  <c r="O89" i="11"/>
  <c r="D89" i="11"/>
  <c r="G89" i="11"/>
  <c r="C90" i="11"/>
  <c r="O88" i="9"/>
  <c r="R88" i="9"/>
  <c r="N89" i="9"/>
  <c r="D89" i="10"/>
  <c r="G89" i="10"/>
  <c r="C90" i="10"/>
  <c r="R89" i="12"/>
  <c r="N90" i="12"/>
  <c r="O89" i="12"/>
  <c r="O90" i="11"/>
  <c r="R90" i="11"/>
  <c r="N91" i="11"/>
  <c r="G90" i="11"/>
  <c r="C91" i="11"/>
  <c r="D90" i="11"/>
  <c r="R89" i="9"/>
  <c r="N90" i="9"/>
  <c r="O89" i="9"/>
  <c r="D92" i="12"/>
  <c r="G92" i="12"/>
  <c r="C93" i="12"/>
  <c r="D90" i="7"/>
  <c r="G90" i="7"/>
  <c r="C91" i="7"/>
  <c r="D89" i="9"/>
  <c r="G89" i="9"/>
  <c r="C90" i="9"/>
  <c r="G90" i="10"/>
  <c r="C91" i="10"/>
  <c r="D90" i="10"/>
  <c r="O90" i="9"/>
  <c r="R90" i="9"/>
  <c r="N91" i="9"/>
  <c r="G91" i="11"/>
  <c r="C92" i="11"/>
  <c r="D91" i="11"/>
  <c r="R91" i="11"/>
  <c r="N92" i="11"/>
  <c r="O91" i="11"/>
  <c r="D90" i="9"/>
  <c r="G90" i="9"/>
  <c r="C91" i="9"/>
  <c r="D93" i="12"/>
  <c r="G93" i="12"/>
  <c r="C94" i="12"/>
  <c r="O90" i="12"/>
  <c r="R90" i="12"/>
  <c r="N91" i="12"/>
  <c r="D91" i="7"/>
  <c r="G91" i="7"/>
  <c r="C92" i="7"/>
  <c r="G91" i="10"/>
  <c r="C92" i="10"/>
  <c r="D91" i="10"/>
  <c r="R91" i="12"/>
  <c r="N92" i="12"/>
  <c r="O91" i="12"/>
  <c r="D94" i="12"/>
  <c r="G94" i="12"/>
  <c r="C95" i="12"/>
  <c r="G92" i="11"/>
  <c r="C93" i="11"/>
  <c r="D92" i="11"/>
  <c r="O92" i="11"/>
  <c r="R92" i="11"/>
  <c r="N93" i="11"/>
  <c r="G91" i="9"/>
  <c r="C92" i="9"/>
  <c r="D91" i="9"/>
  <c r="D92" i="7"/>
  <c r="G92" i="7"/>
  <c r="C93" i="7"/>
  <c r="O91" i="9"/>
  <c r="R91" i="9"/>
  <c r="N92" i="9"/>
  <c r="G92" i="10"/>
  <c r="C93" i="10"/>
  <c r="D92" i="10"/>
  <c r="D93" i="11"/>
  <c r="G93" i="11"/>
  <c r="C94" i="11"/>
  <c r="D95" i="12"/>
  <c r="G95" i="12"/>
  <c r="C96" i="12"/>
  <c r="O92" i="9"/>
  <c r="R92" i="9"/>
  <c r="N93" i="9"/>
  <c r="D92" i="9"/>
  <c r="G92" i="9"/>
  <c r="C93" i="9"/>
  <c r="D93" i="7"/>
  <c r="G93" i="7"/>
  <c r="C94" i="7"/>
  <c r="R93" i="11"/>
  <c r="N94" i="11"/>
  <c r="O93" i="11"/>
  <c r="O92" i="12"/>
  <c r="R92" i="12"/>
  <c r="N93" i="12"/>
  <c r="D93" i="10"/>
  <c r="G93" i="10"/>
  <c r="C94" i="10"/>
  <c r="D94" i="7"/>
  <c r="G94" i="7"/>
  <c r="C95" i="7"/>
  <c r="R93" i="9"/>
  <c r="N94" i="9"/>
  <c r="O93" i="9"/>
  <c r="G93" i="9"/>
  <c r="C94" i="9"/>
  <c r="D93" i="9"/>
  <c r="O93" i="12"/>
  <c r="R93" i="12"/>
  <c r="N94" i="12"/>
  <c r="D96" i="12"/>
  <c r="G96" i="12"/>
  <c r="C97" i="12"/>
  <c r="D94" i="11"/>
  <c r="G94" i="11"/>
  <c r="C95" i="11"/>
  <c r="O94" i="11"/>
  <c r="R94" i="11"/>
  <c r="N95" i="11"/>
  <c r="G94" i="10"/>
  <c r="C95" i="10"/>
  <c r="D94" i="10"/>
  <c r="G95" i="11"/>
  <c r="C96" i="11"/>
  <c r="D95" i="11"/>
  <c r="D94" i="9"/>
  <c r="G94" i="9"/>
  <c r="C95" i="9"/>
  <c r="O94" i="9"/>
  <c r="R94" i="9"/>
  <c r="N95" i="9"/>
  <c r="G97" i="12"/>
  <c r="C98" i="12"/>
  <c r="D97" i="12"/>
  <c r="O95" i="11"/>
  <c r="R95" i="11"/>
  <c r="N96" i="11"/>
  <c r="O94" i="12"/>
  <c r="R94" i="12"/>
  <c r="N95" i="12"/>
  <c r="G95" i="7"/>
  <c r="C96" i="7"/>
  <c r="D95" i="7"/>
  <c r="G95" i="10"/>
  <c r="C96" i="10"/>
  <c r="D95" i="10"/>
  <c r="R96" i="11"/>
  <c r="N97" i="11"/>
  <c r="O96" i="11"/>
  <c r="D95" i="9"/>
  <c r="G95" i="9"/>
  <c r="C96" i="9"/>
  <c r="D98" i="12"/>
  <c r="G98" i="12"/>
  <c r="C99" i="12"/>
  <c r="R95" i="9"/>
  <c r="N96" i="9"/>
  <c r="O95" i="9"/>
  <c r="D96" i="7"/>
  <c r="G96" i="7"/>
  <c r="C97" i="7"/>
  <c r="R95" i="12"/>
  <c r="N96" i="12"/>
  <c r="O95" i="12"/>
  <c r="D96" i="11"/>
  <c r="G96" i="11"/>
  <c r="C97" i="11"/>
  <c r="D96" i="10"/>
  <c r="G96" i="10"/>
  <c r="C97" i="10"/>
  <c r="D99" i="12"/>
  <c r="G99" i="12"/>
  <c r="C100" i="12"/>
  <c r="G96" i="9"/>
  <c r="C97" i="9"/>
  <c r="D96" i="9"/>
  <c r="O96" i="12"/>
  <c r="R96" i="12"/>
  <c r="N97" i="12"/>
  <c r="D97" i="7"/>
  <c r="G97" i="7"/>
  <c r="C98" i="7"/>
  <c r="D97" i="11"/>
  <c r="G97" i="11"/>
  <c r="C98" i="11"/>
  <c r="O96" i="9"/>
  <c r="R96" i="9"/>
  <c r="N97" i="9"/>
  <c r="R97" i="11"/>
  <c r="N98" i="11"/>
  <c r="O97" i="11"/>
  <c r="G97" i="10"/>
  <c r="C98" i="10"/>
  <c r="D97" i="10"/>
  <c r="R97" i="12"/>
  <c r="N98" i="12"/>
  <c r="O97" i="12"/>
  <c r="D98" i="7"/>
  <c r="G98" i="7"/>
  <c r="C99" i="7"/>
  <c r="G98" i="11"/>
  <c r="C99" i="11"/>
  <c r="D98" i="11"/>
  <c r="O98" i="11"/>
  <c r="R98" i="11"/>
  <c r="N99" i="11"/>
  <c r="D97" i="9"/>
  <c r="G97" i="9"/>
  <c r="C98" i="9"/>
  <c r="R97" i="9"/>
  <c r="N98" i="9"/>
  <c r="O97" i="9"/>
  <c r="D100" i="12"/>
  <c r="G100" i="12"/>
  <c r="C101" i="12"/>
  <c r="D98" i="10"/>
  <c r="G98" i="10"/>
  <c r="C99" i="10"/>
  <c r="O98" i="9"/>
  <c r="R98" i="9"/>
  <c r="N99" i="9"/>
  <c r="G99" i="11"/>
  <c r="C100" i="11"/>
  <c r="D99" i="11"/>
  <c r="D98" i="9"/>
  <c r="G98" i="9"/>
  <c r="C99" i="9"/>
  <c r="O99" i="11"/>
  <c r="R99" i="11"/>
  <c r="N100" i="11"/>
  <c r="D99" i="7"/>
  <c r="G99" i="7"/>
  <c r="C100" i="7"/>
  <c r="G101" i="12"/>
  <c r="C102" i="12"/>
  <c r="D101" i="12"/>
  <c r="O98" i="12"/>
  <c r="R98" i="12"/>
  <c r="N99" i="12"/>
  <c r="G99" i="10"/>
  <c r="C100" i="10"/>
  <c r="D99" i="10"/>
  <c r="G99" i="9"/>
  <c r="C100" i="9"/>
  <c r="D99" i="9"/>
  <c r="D102" i="12"/>
  <c r="G102" i="12"/>
  <c r="C103" i="12"/>
  <c r="R100" i="11"/>
  <c r="N101" i="11"/>
  <c r="O100" i="11"/>
  <c r="R99" i="12"/>
  <c r="N100" i="12"/>
  <c r="O99" i="12"/>
  <c r="G100" i="11"/>
  <c r="C101" i="11"/>
  <c r="D100" i="11"/>
  <c r="G100" i="7"/>
  <c r="C101" i="7"/>
  <c r="D100" i="7"/>
  <c r="O99" i="9"/>
  <c r="R99" i="9"/>
  <c r="N100" i="9"/>
  <c r="G100" i="10"/>
  <c r="C101" i="10"/>
  <c r="D100" i="10"/>
  <c r="D101" i="7"/>
  <c r="G101" i="7"/>
  <c r="C102" i="7"/>
  <c r="G103" i="12"/>
  <c r="C104" i="12"/>
  <c r="D103" i="12"/>
  <c r="G101" i="11"/>
  <c r="C102" i="11"/>
  <c r="D101" i="11"/>
  <c r="R100" i="12"/>
  <c r="N101" i="12"/>
  <c r="O100" i="12"/>
  <c r="D100" i="9"/>
  <c r="G100" i="9"/>
  <c r="C101" i="9"/>
  <c r="R100" i="9"/>
  <c r="N101" i="9"/>
  <c r="O100" i="9"/>
  <c r="R101" i="11"/>
  <c r="N102" i="11"/>
  <c r="O101" i="11"/>
  <c r="D101" i="10"/>
  <c r="G101" i="10"/>
  <c r="C102" i="10"/>
  <c r="O102" i="11"/>
  <c r="R102" i="11"/>
  <c r="N103" i="11"/>
  <c r="D102" i="11"/>
  <c r="G102" i="11"/>
  <c r="C103" i="11"/>
  <c r="O101" i="9"/>
  <c r="R101" i="9"/>
  <c r="N102" i="9"/>
  <c r="G104" i="12"/>
  <c r="C105" i="12"/>
  <c r="D104" i="12"/>
  <c r="O101" i="12"/>
  <c r="R101" i="12"/>
  <c r="N102" i="12"/>
  <c r="G101" i="9"/>
  <c r="C102" i="9"/>
  <c r="D101" i="9"/>
  <c r="D102" i="7"/>
  <c r="G102" i="7"/>
  <c r="C103" i="7"/>
  <c r="G102" i="10"/>
  <c r="C103" i="10"/>
  <c r="D102" i="10"/>
  <c r="G103" i="7"/>
  <c r="C104" i="7"/>
  <c r="D103" i="7"/>
  <c r="G105" i="12"/>
  <c r="C106" i="12"/>
  <c r="D105" i="12"/>
  <c r="R102" i="9"/>
  <c r="N103" i="9"/>
  <c r="O102" i="9"/>
  <c r="R103" i="11"/>
  <c r="N104" i="11"/>
  <c r="O103" i="11"/>
  <c r="R102" i="12"/>
  <c r="N103" i="12"/>
  <c r="O102" i="12"/>
  <c r="G103" i="11"/>
  <c r="C104" i="11"/>
  <c r="D103" i="11"/>
  <c r="D102" i="9"/>
  <c r="G102" i="9"/>
  <c r="C103" i="9"/>
  <c r="D103" i="10"/>
  <c r="G103" i="10"/>
  <c r="C104" i="10"/>
  <c r="R104" i="11"/>
  <c r="N105" i="11"/>
  <c r="O104" i="11"/>
  <c r="O103" i="9"/>
  <c r="R103" i="9"/>
  <c r="N104" i="9"/>
  <c r="R103" i="12"/>
  <c r="N104" i="12"/>
  <c r="O103" i="12"/>
  <c r="G106" i="12"/>
  <c r="C107" i="12"/>
  <c r="D106" i="12"/>
  <c r="D103" i="9"/>
  <c r="G103" i="9"/>
  <c r="C104" i="9"/>
  <c r="D104" i="11"/>
  <c r="G104" i="11"/>
  <c r="C105" i="11"/>
  <c r="D104" i="7"/>
  <c r="G104" i="7"/>
  <c r="C105" i="7"/>
  <c r="D104" i="10"/>
  <c r="G104" i="10"/>
  <c r="C105" i="10"/>
  <c r="R104" i="9"/>
  <c r="N105" i="9"/>
  <c r="O104" i="9"/>
  <c r="D105" i="7"/>
  <c r="G105" i="7"/>
  <c r="C106" i="7"/>
  <c r="O105" i="11"/>
  <c r="R105" i="11"/>
  <c r="N106" i="11"/>
  <c r="D104" i="9"/>
  <c r="G104" i="9"/>
  <c r="C105" i="9"/>
  <c r="D107" i="12"/>
  <c r="G107" i="12"/>
  <c r="C108" i="12"/>
  <c r="D105" i="11"/>
  <c r="G105" i="11"/>
  <c r="C106" i="11"/>
  <c r="R104" i="12"/>
  <c r="N105" i="12"/>
  <c r="O104" i="12"/>
  <c r="G105" i="10"/>
  <c r="C106" i="10"/>
  <c r="D105" i="10"/>
  <c r="D106" i="11"/>
  <c r="G106" i="11"/>
  <c r="C107" i="11"/>
  <c r="G105" i="9"/>
  <c r="C106" i="9"/>
  <c r="D105" i="9"/>
  <c r="D108" i="12"/>
  <c r="G108" i="12"/>
  <c r="C109" i="12"/>
  <c r="O106" i="11"/>
  <c r="R106" i="11"/>
  <c r="N107" i="11"/>
  <c r="G106" i="7"/>
  <c r="C107" i="7"/>
  <c r="D106" i="7"/>
  <c r="R105" i="12"/>
  <c r="N106" i="12"/>
  <c r="O105" i="12"/>
  <c r="O105" i="9"/>
  <c r="R105" i="9"/>
  <c r="N106" i="9"/>
  <c r="G106" i="10"/>
  <c r="C107" i="10"/>
  <c r="D106" i="10"/>
  <c r="G109" i="12"/>
  <c r="C110" i="12"/>
  <c r="D109" i="12"/>
  <c r="O107" i="11"/>
  <c r="R107" i="11"/>
  <c r="N108" i="11"/>
  <c r="D106" i="9"/>
  <c r="G106" i="9"/>
  <c r="C107" i="9"/>
  <c r="D107" i="7"/>
  <c r="G107" i="7"/>
  <c r="C108" i="7"/>
  <c r="G107" i="11"/>
  <c r="C108" i="11"/>
  <c r="D107" i="11"/>
  <c r="O106" i="9"/>
  <c r="R106" i="9"/>
  <c r="N107" i="9"/>
  <c r="O106" i="12"/>
  <c r="R106" i="12"/>
  <c r="N107" i="12"/>
  <c r="D107" i="10"/>
  <c r="G107" i="10"/>
  <c r="C108" i="10"/>
  <c r="D107" i="9"/>
  <c r="G107" i="9"/>
  <c r="C108" i="9"/>
  <c r="R108" i="11"/>
  <c r="N109" i="11"/>
  <c r="O108" i="11"/>
  <c r="R107" i="9"/>
  <c r="N108" i="9"/>
  <c r="O107" i="9"/>
  <c r="G108" i="7"/>
  <c r="C109" i="7"/>
  <c r="D108" i="7"/>
  <c r="R107" i="12"/>
  <c r="N108" i="12"/>
  <c r="O107" i="12"/>
  <c r="D108" i="11"/>
  <c r="G108" i="11"/>
  <c r="C109" i="11"/>
  <c r="D110" i="12"/>
  <c r="G110" i="12"/>
  <c r="C111" i="12"/>
  <c r="D108" i="10"/>
  <c r="G108" i="10"/>
  <c r="C109" i="10"/>
  <c r="O108" i="9"/>
  <c r="R108" i="9"/>
  <c r="N109" i="9"/>
  <c r="R108" i="12"/>
  <c r="N109" i="12"/>
  <c r="O108" i="12"/>
  <c r="G111" i="12"/>
  <c r="C112" i="12"/>
  <c r="D111" i="12"/>
  <c r="D109" i="7"/>
  <c r="G109" i="7"/>
  <c r="C110" i="7"/>
  <c r="R109" i="11"/>
  <c r="N110" i="11"/>
  <c r="O109" i="11"/>
  <c r="G108" i="9"/>
  <c r="C109" i="9"/>
  <c r="D108" i="9"/>
  <c r="D109" i="11"/>
  <c r="G109" i="11"/>
  <c r="C110" i="11"/>
  <c r="G109" i="10"/>
  <c r="C110" i="10"/>
  <c r="D109" i="10"/>
  <c r="G112" i="12"/>
  <c r="C113" i="12"/>
  <c r="D112" i="12"/>
  <c r="R109" i="12"/>
  <c r="N110" i="12"/>
  <c r="O109" i="12"/>
  <c r="D109" i="9"/>
  <c r="G109" i="9"/>
  <c r="C110" i="9"/>
  <c r="R110" i="11"/>
  <c r="N111" i="11"/>
  <c r="O110" i="11"/>
  <c r="D110" i="11"/>
  <c r="G110" i="11"/>
  <c r="C111" i="11"/>
  <c r="D110" i="7"/>
  <c r="G110" i="7"/>
  <c r="C111" i="7"/>
  <c r="R109" i="9"/>
  <c r="N110" i="9"/>
  <c r="O109" i="9"/>
  <c r="G110" i="10"/>
  <c r="C111" i="10"/>
  <c r="D110" i="10"/>
  <c r="D111" i="7"/>
  <c r="G111" i="7"/>
  <c r="C112" i="7"/>
  <c r="O110" i="12"/>
  <c r="R110" i="12"/>
  <c r="N111" i="12"/>
  <c r="G110" i="9"/>
  <c r="C111" i="9"/>
  <c r="D110" i="9"/>
  <c r="D111" i="11"/>
  <c r="G111" i="11"/>
  <c r="C112" i="11"/>
  <c r="O110" i="9"/>
  <c r="R110" i="9"/>
  <c r="N111" i="9"/>
  <c r="R111" i="11"/>
  <c r="N112" i="11"/>
  <c r="O111" i="11"/>
  <c r="D113" i="12"/>
  <c r="G113" i="12"/>
  <c r="C114" i="12"/>
  <c r="D111" i="10"/>
  <c r="G111" i="10"/>
  <c r="C112" i="10"/>
  <c r="R111" i="12"/>
  <c r="N112" i="12"/>
  <c r="O111" i="12"/>
  <c r="G114" i="12"/>
  <c r="C115" i="12"/>
  <c r="D114" i="12"/>
  <c r="D112" i="11"/>
  <c r="G112" i="11"/>
  <c r="C113" i="11"/>
  <c r="G112" i="7"/>
  <c r="C113" i="7"/>
  <c r="D112" i="7"/>
  <c r="O111" i="9"/>
  <c r="R111" i="9"/>
  <c r="N112" i="9"/>
  <c r="R112" i="11"/>
  <c r="N113" i="11"/>
  <c r="O112" i="11"/>
  <c r="G111" i="9"/>
  <c r="C112" i="9"/>
  <c r="D111" i="9"/>
  <c r="D112" i="10"/>
  <c r="G112" i="10"/>
  <c r="C113" i="10"/>
  <c r="D115" i="12"/>
  <c r="G115" i="12"/>
  <c r="C116" i="12"/>
  <c r="R112" i="12"/>
  <c r="N113" i="12"/>
  <c r="O112" i="12"/>
  <c r="O112" i="9"/>
  <c r="R112" i="9"/>
  <c r="N113" i="9"/>
  <c r="R113" i="11"/>
  <c r="N114" i="11"/>
  <c r="O113" i="11"/>
  <c r="D113" i="7"/>
  <c r="G113" i="7"/>
  <c r="C114" i="7"/>
  <c r="D113" i="11"/>
  <c r="G113" i="11"/>
  <c r="C114" i="11"/>
  <c r="D112" i="9"/>
  <c r="G112" i="9"/>
  <c r="C113" i="9"/>
  <c r="G113" i="10"/>
  <c r="C114" i="10"/>
  <c r="D113" i="10"/>
  <c r="R113" i="9"/>
  <c r="N114" i="9"/>
  <c r="O113" i="9"/>
  <c r="G114" i="7"/>
  <c r="C115" i="7"/>
  <c r="D114" i="7"/>
  <c r="G114" i="11"/>
  <c r="C115" i="11"/>
  <c r="D114" i="11"/>
  <c r="O113" i="12"/>
  <c r="R113" i="12"/>
  <c r="N114" i="12"/>
  <c r="D113" i="9"/>
  <c r="G113" i="9"/>
  <c r="C114" i="9"/>
  <c r="D116" i="12"/>
  <c r="G116" i="12"/>
  <c r="C117" i="12"/>
  <c r="O114" i="11"/>
  <c r="R114" i="11"/>
  <c r="N115" i="11"/>
  <c r="D114" i="10"/>
  <c r="G114" i="10"/>
  <c r="C115" i="10"/>
  <c r="G115" i="11"/>
  <c r="C116" i="11"/>
  <c r="D115" i="11"/>
  <c r="G115" i="7"/>
  <c r="C116" i="7"/>
  <c r="D115" i="7"/>
  <c r="R115" i="11"/>
  <c r="N116" i="11"/>
  <c r="O115" i="11"/>
  <c r="R114" i="9"/>
  <c r="N115" i="9"/>
  <c r="O114" i="9"/>
  <c r="D114" i="9"/>
  <c r="G114" i="9"/>
  <c r="C115" i="9"/>
  <c r="G117" i="12"/>
  <c r="C118" i="12"/>
  <c r="D117" i="12"/>
  <c r="O114" i="12"/>
  <c r="R114" i="12"/>
  <c r="N115" i="12"/>
  <c r="D115" i="10"/>
  <c r="G115" i="10"/>
  <c r="C116" i="10"/>
  <c r="R116" i="11"/>
  <c r="N117" i="11"/>
  <c r="O116" i="11"/>
  <c r="D118" i="12"/>
  <c r="G118" i="12"/>
  <c r="C119" i="12"/>
  <c r="D116" i="7"/>
  <c r="G116" i="7"/>
  <c r="C117" i="7"/>
  <c r="D115" i="9"/>
  <c r="G115" i="9"/>
  <c r="C116" i="9"/>
  <c r="R115" i="12"/>
  <c r="N116" i="12"/>
  <c r="O115" i="12"/>
  <c r="R115" i="9"/>
  <c r="N116" i="9"/>
  <c r="O115" i="9"/>
  <c r="G116" i="11"/>
  <c r="C117" i="11"/>
  <c r="D116" i="11"/>
  <c r="D116" i="10"/>
  <c r="G116" i="10"/>
  <c r="C117" i="10"/>
  <c r="G117" i="7"/>
  <c r="C118" i="7"/>
  <c r="D117" i="7"/>
  <c r="D116" i="9"/>
  <c r="G116" i="9"/>
  <c r="C117" i="9"/>
  <c r="D119" i="12"/>
  <c r="G119" i="12"/>
  <c r="C120" i="12"/>
  <c r="R116" i="12"/>
  <c r="N117" i="12"/>
  <c r="O116" i="12"/>
  <c r="D117" i="11"/>
  <c r="G117" i="11"/>
  <c r="C118" i="11"/>
  <c r="O116" i="9"/>
  <c r="R116" i="9"/>
  <c r="N117" i="9"/>
  <c r="R117" i="11"/>
  <c r="N118" i="11"/>
  <c r="O117" i="11"/>
  <c r="G117" i="10"/>
  <c r="C118" i="10"/>
  <c r="D117" i="10"/>
  <c r="D118" i="11"/>
  <c r="G118" i="11"/>
  <c r="C119" i="11"/>
  <c r="D120" i="12"/>
  <c r="G120" i="12"/>
  <c r="C121" i="12"/>
  <c r="R117" i="9"/>
  <c r="N118" i="9"/>
  <c r="O117" i="9"/>
  <c r="G117" i="9"/>
  <c r="C118" i="9"/>
  <c r="D117" i="9"/>
  <c r="O118" i="11"/>
  <c r="R118" i="11"/>
  <c r="N119" i="11"/>
  <c r="R117" i="12"/>
  <c r="N118" i="12"/>
  <c r="O117" i="12"/>
  <c r="D118" i="7"/>
  <c r="G118" i="7"/>
  <c r="C119" i="7"/>
  <c r="G118" i="10"/>
  <c r="C119" i="10"/>
  <c r="D118" i="10"/>
  <c r="D118" i="9"/>
  <c r="G118" i="9"/>
  <c r="C119" i="9"/>
  <c r="O118" i="9"/>
  <c r="R118" i="9"/>
  <c r="N119" i="9"/>
  <c r="D121" i="12"/>
  <c r="G121" i="12"/>
  <c r="C122" i="12"/>
  <c r="R119" i="11"/>
  <c r="N120" i="11"/>
  <c r="O119" i="11"/>
  <c r="G119" i="11"/>
  <c r="C120" i="11"/>
  <c r="D119" i="11"/>
  <c r="D119" i="7"/>
  <c r="G119" i="7"/>
  <c r="C120" i="7"/>
  <c r="O118" i="12"/>
  <c r="R118" i="12"/>
  <c r="N119" i="12"/>
  <c r="G119" i="10"/>
  <c r="C120" i="10"/>
  <c r="D119" i="10"/>
  <c r="D120" i="11"/>
  <c r="G120" i="11"/>
  <c r="C121" i="11"/>
  <c r="R119" i="12"/>
  <c r="N120" i="12"/>
  <c r="O119" i="12"/>
  <c r="O120" i="11"/>
  <c r="R120" i="11"/>
  <c r="N121" i="11"/>
  <c r="D120" i="7"/>
  <c r="G120" i="7"/>
  <c r="C121" i="7"/>
  <c r="G122" i="12"/>
  <c r="C123" i="12"/>
  <c r="D122" i="12"/>
  <c r="G119" i="9"/>
  <c r="C120" i="9"/>
  <c r="D119" i="9"/>
  <c r="O119" i="9"/>
  <c r="R119" i="9"/>
  <c r="N120" i="9"/>
  <c r="D120" i="10"/>
  <c r="G120" i="10"/>
  <c r="C121" i="10"/>
  <c r="G120" i="9"/>
  <c r="C121" i="9"/>
  <c r="D120" i="9"/>
  <c r="G121" i="7"/>
  <c r="C122" i="7"/>
  <c r="D121" i="7"/>
  <c r="D121" i="11"/>
  <c r="G121" i="11"/>
  <c r="C122" i="11"/>
  <c r="G123" i="12"/>
  <c r="C124" i="12"/>
  <c r="D123" i="12"/>
  <c r="R120" i="12"/>
  <c r="N121" i="12"/>
  <c r="O120" i="12"/>
  <c r="R120" i="9"/>
  <c r="N121" i="9"/>
  <c r="O120" i="9"/>
  <c r="O121" i="11"/>
  <c r="R121" i="11"/>
  <c r="N122" i="11"/>
  <c r="G121" i="10"/>
  <c r="C122" i="10"/>
  <c r="D121" i="10"/>
  <c r="G124" i="12"/>
  <c r="C125" i="12"/>
  <c r="D124" i="12"/>
  <c r="G122" i="11"/>
  <c r="C123" i="11"/>
  <c r="D122" i="11"/>
  <c r="O121" i="9"/>
  <c r="R121" i="9"/>
  <c r="N122" i="9"/>
  <c r="G122" i="7"/>
  <c r="C123" i="7"/>
  <c r="D122" i="7"/>
  <c r="R121" i="12"/>
  <c r="N122" i="12"/>
  <c r="O121" i="12"/>
  <c r="D121" i="9"/>
  <c r="G121" i="9"/>
  <c r="C122" i="9"/>
  <c r="O122" i="11"/>
  <c r="R122" i="11"/>
  <c r="N123" i="11"/>
  <c r="D122" i="10"/>
  <c r="G122" i="10"/>
  <c r="C123" i="10"/>
  <c r="D123" i="7"/>
  <c r="G123" i="7"/>
  <c r="C124" i="7"/>
  <c r="G122" i="9"/>
  <c r="C123" i="9"/>
  <c r="D122" i="9"/>
  <c r="D125" i="12"/>
  <c r="G125" i="12"/>
  <c r="C126" i="12"/>
  <c r="O122" i="9"/>
  <c r="R122" i="9"/>
  <c r="N123" i="9"/>
  <c r="O122" i="12"/>
  <c r="R122" i="12"/>
  <c r="N123" i="12"/>
  <c r="G123" i="11"/>
  <c r="C124" i="11"/>
  <c r="D123" i="11"/>
  <c r="O123" i="11"/>
  <c r="R123" i="11"/>
  <c r="N124" i="11"/>
  <c r="G123" i="10"/>
  <c r="C124" i="10"/>
  <c r="D123" i="10"/>
  <c r="G124" i="11"/>
  <c r="C125" i="11"/>
  <c r="D124" i="11"/>
  <c r="D126" i="12"/>
  <c r="G126" i="12"/>
  <c r="C127" i="12"/>
  <c r="R123" i="12"/>
  <c r="N124" i="12"/>
  <c r="O123" i="12"/>
  <c r="G123" i="9"/>
  <c r="C124" i="9"/>
  <c r="D123" i="9"/>
  <c r="R124" i="11"/>
  <c r="N125" i="11"/>
  <c r="O124" i="11"/>
  <c r="R123" i="9"/>
  <c r="N124" i="9"/>
  <c r="O123" i="9"/>
  <c r="D124" i="7"/>
  <c r="G124" i="7"/>
  <c r="C125" i="7"/>
  <c r="D124" i="10"/>
  <c r="G124" i="10"/>
  <c r="C125" i="10"/>
  <c r="R125" i="11"/>
  <c r="N126" i="11"/>
  <c r="O125" i="11"/>
  <c r="G127" i="12"/>
  <c r="C128" i="12"/>
  <c r="D127" i="12"/>
  <c r="D124" i="9"/>
  <c r="G124" i="9"/>
  <c r="C125" i="9"/>
  <c r="G125" i="7"/>
  <c r="C126" i="7"/>
  <c r="D125" i="7"/>
  <c r="O124" i="9"/>
  <c r="R124" i="9"/>
  <c r="N125" i="9"/>
  <c r="R124" i="12"/>
  <c r="N125" i="12"/>
  <c r="O124" i="12"/>
  <c r="D125" i="11"/>
  <c r="G125" i="11"/>
  <c r="C126" i="11"/>
  <c r="G125" i="10"/>
  <c r="C126" i="10"/>
  <c r="D125" i="10"/>
  <c r="O126" i="11"/>
  <c r="R126" i="11"/>
  <c r="N127" i="11"/>
  <c r="D126" i="11"/>
  <c r="G126" i="11"/>
  <c r="C127" i="11"/>
  <c r="G125" i="9"/>
  <c r="C126" i="9"/>
  <c r="D125" i="9"/>
  <c r="R125" i="9"/>
  <c r="N126" i="9"/>
  <c r="O125" i="9"/>
  <c r="D126" i="7"/>
  <c r="G126" i="7"/>
  <c r="C127" i="7"/>
  <c r="R125" i="12"/>
  <c r="N126" i="12"/>
  <c r="O125" i="12"/>
  <c r="G128" i="12"/>
  <c r="C129" i="12"/>
  <c r="D128" i="12"/>
  <c r="D126" i="10"/>
  <c r="G126" i="10"/>
  <c r="C127" i="10"/>
  <c r="D127" i="7"/>
  <c r="G127" i="7"/>
  <c r="C128" i="7"/>
  <c r="D127" i="11"/>
  <c r="G127" i="11"/>
  <c r="C128" i="11"/>
  <c r="R126" i="12"/>
  <c r="N127" i="12"/>
  <c r="O126" i="12"/>
  <c r="R126" i="9"/>
  <c r="N127" i="9"/>
  <c r="O126" i="9"/>
  <c r="O127" i="11"/>
  <c r="R127" i="11"/>
  <c r="N128" i="11"/>
  <c r="D129" i="12"/>
  <c r="G129" i="12"/>
  <c r="C130" i="12"/>
  <c r="G126" i="9"/>
  <c r="C127" i="9"/>
  <c r="D126" i="9"/>
  <c r="G127" i="10"/>
  <c r="C128" i="10"/>
  <c r="D127" i="10"/>
  <c r="O127" i="12"/>
  <c r="R127" i="12"/>
  <c r="N128" i="12"/>
  <c r="G128" i="11"/>
  <c r="C129" i="11"/>
  <c r="D128" i="11"/>
  <c r="G128" i="7"/>
  <c r="C129" i="7"/>
  <c r="D128" i="7"/>
  <c r="R128" i="11"/>
  <c r="N129" i="11"/>
  <c r="O128" i="11"/>
  <c r="D127" i="9"/>
  <c r="G127" i="9"/>
  <c r="C128" i="9"/>
  <c r="O127" i="9"/>
  <c r="R127" i="9"/>
  <c r="N128" i="9"/>
  <c r="G130" i="12"/>
  <c r="C131" i="12"/>
  <c r="D130" i="12"/>
  <c r="G128" i="10"/>
  <c r="C129" i="10"/>
  <c r="D128" i="10"/>
  <c r="O129" i="11"/>
  <c r="R129" i="11"/>
  <c r="N130" i="11"/>
  <c r="G131" i="12"/>
  <c r="C132" i="12"/>
  <c r="D131" i="12"/>
  <c r="D129" i="7"/>
  <c r="G129" i="7"/>
  <c r="C130" i="7"/>
  <c r="O128" i="9"/>
  <c r="R128" i="9"/>
  <c r="N129" i="9"/>
  <c r="D129" i="11"/>
  <c r="G129" i="11"/>
  <c r="C130" i="11"/>
  <c r="G128" i="9"/>
  <c r="C129" i="9"/>
  <c r="D128" i="9"/>
  <c r="O128" i="12"/>
  <c r="R128" i="12"/>
  <c r="N129" i="12"/>
  <c r="G129" i="10"/>
  <c r="C130" i="10"/>
  <c r="D129" i="10"/>
  <c r="D130" i="7"/>
  <c r="G130" i="7"/>
  <c r="C131" i="7"/>
  <c r="D130" i="11"/>
  <c r="G130" i="11"/>
  <c r="C131" i="11"/>
  <c r="G132" i="12"/>
  <c r="C133" i="12"/>
  <c r="D132" i="12"/>
  <c r="R129" i="12"/>
  <c r="N130" i="12"/>
  <c r="O129" i="12"/>
  <c r="R129" i="9"/>
  <c r="N130" i="9"/>
  <c r="O129" i="9"/>
  <c r="R130" i="11"/>
  <c r="N131" i="11"/>
  <c r="O130" i="11"/>
  <c r="G129" i="9"/>
  <c r="C130" i="9"/>
  <c r="D129" i="9"/>
  <c r="G130" i="10"/>
  <c r="C131" i="10"/>
  <c r="D130" i="10"/>
  <c r="G131" i="11"/>
  <c r="C132" i="11"/>
  <c r="D131" i="11"/>
  <c r="R131" i="11"/>
  <c r="N132" i="11"/>
  <c r="O131" i="11"/>
  <c r="O130" i="9"/>
  <c r="R130" i="9"/>
  <c r="N131" i="9"/>
  <c r="G131" i="7"/>
  <c r="C132" i="7"/>
  <c r="D131" i="7"/>
  <c r="R130" i="12"/>
  <c r="N131" i="12"/>
  <c r="O130" i="12"/>
  <c r="D130" i="9"/>
  <c r="G130" i="9"/>
  <c r="C131" i="9"/>
  <c r="D133" i="12"/>
  <c r="G133" i="12"/>
  <c r="D131" i="10"/>
  <c r="G131" i="10"/>
  <c r="C132" i="10"/>
  <c r="D132" i="7"/>
  <c r="G132" i="7"/>
  <c r="C133" i="7"/>
  <c r="R132" i="11"/>
  <c r="N133" i="11"/>
  <c r="O132" i="11"/>
  <c r="G132" i="11"/>
  <c r="C133" i="11"/>
  <c r="D132" i="11"/>
  <c r="D131" i="9"/>
  <c r="G131" i="9"/>
  <c r="C132" i="9"/>
  <c r="O131" i="9"/>
  <c r="R131" i="9"/>
  <c r="N132" i="9"/>
  <c r="O131" i="12"/>
  <c r="R131" i="12"/>
  <c r="N132" i="12"/>
  <c r="D132" i="10"/>
  <c r="G132" i="10"/>
  <c r="C133" i="10"/>
  <c r="R133" i="11"/>
  <c r="O133" i="11"/>
  <c r="G133" i="7"/>
  <c r="C134" i="7"/>
  <c r="D133" i="7"/>
  <c r="O132" i="9"/>
  <c r="R132" i="9"/>
  <c r="N133" i="9"/>
  <c r="G132" i="9"/>
  <c r="C133" i="9"/>
  <c r="D132" i="9"/>
  <c r="O132" i="12"/>
  <c r="R132" i="12"/>
  <c r="N133" i="12"/>
  <c r="D133" i="11"/>
  <c r="G133" i="11"/>
  <c r="D133" i="10"/>
  <c r="G133" i="10"/>
  <c r="C134" i="10"/>
  <c r="G134" i="7"/>
  <c r="C135" i="7"/>
  <c r="D134" i="7"/>
  <c r="D133" i="9"/>
  <c r="G133" i="9"/>
  <c r="O133" i="12"/>
  <c r="R133" i="12"/>
  <c r="R133" i="9"/>
  <c r="O133" i="9"/>
  <c r="D134" i="10"/>
  <c r="G134" i="10"/>
  <c r="C135" i="10"/>
  <c r="G135" i="7"/>
  <c r="C136" i="7"/>
  <c r="D135" i="7"/>
  <c r="G135" i="10"/>
  <c r="C136" i="10"/>
  <c r="D135" i="10"/>
  <c r="G136" i="7"/>
  <c r="D136" i="7"/>
  <c r="G136" i="10"/>
  <c r="D136" i="10"/>
  <c r="F30" i="4"/>
  <c r="E30" i="4"/>
  <c r="F21" i="4"/>
  <c r="F32" i="4"/>
  <c r="E21" i="4"/>
  <c r="E32" i="4"/>
  <c r="E33" i="4"/>
  <c r="E34" i="4"/>
  <c r="F33" i="4"/>
  <c r="F34" i="4"/>
</calcChain>
</file>

<file path=xl/sharedStrings.xml><?xml version="1.0" encoding="utf-8"?>
<sst xmlns="http://schemas.openxmlformats.org/spreadsheetml/2006/main" count="216" uniqueCount="72">
  <si>
    <t>Lisa 3 üürilepingule nr Ü14299/18</t>
  </si>
  <si>
    <t>Üür ja kõrvalteenuste tasu alates 01.01.2025 - 31.12.2025</t>
  </si>
  <si>
    <t>Üürnik</t>
  </si>
  <si>
    <t>Sotsiaalkindlustusamet</t>
  </si>
  <si>
    <t>Üüripinna aadress</t>
  </si>
  <si>
    <t>Vabaduse plats 2, Viljandi</t>
  </si>
  <si>
    <t>Üüripind (hooned)</t>
  </si>
  <si>
    <r>
      <t>m</t>
    </r>
    <r>
      <rPr>
        <b/>
        <vertAlign val="superscript"/>
        <sz val="11"/>
        <color indexed="8"/>
        <rFont val="Times New Roman"/>
        <family val="1"/>
      </rPr>
      <t>2</t>
    </r>
  </si>
  <si>
    <t>Territoorium</t>
  </si>
  <si>
    <r>
      <t>m</t>
    </r>
    <r>
      <rPr>
        <vertAlign val="superscript"/>
        <sz val="11"/>
        <color indexed="8"/>
        <rFont val="Times New Roman"/>
        <family val="1"/>
        <charset val="186"/>
      </rPr>
      <t>2</t>
    </r>
  </si>
  <si>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</si>
  <si>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</si>
  <si>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</si>
  <si>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</si>
  <si>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</si>
  <si>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</si>
  <si>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</si>
  <si>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lisa 6.1 alusel (investeering)</t>
  </si>
  <si>
    <t>Kapitalikomponent lisa 6.1 alusel (sisustus)</t>
  </si>
  <si>
    <t>Kapitalikomponent lisa 6.2 alusel (pisiparendus)</t>
  </si>
  <si>
    <t xml:space="preserve">Remonttööd </t>
  </si>
  <si>
    <t>Remonttööd (sisustus)</t>
  </si>
  <si>
    <t>Kinnisvara haldamine (haldusteenus)</t>
  </si>
  <si>
    <t>Indekseerimine, 31.dets THI, max 3%</t>
  </si>
  <si>
    <t>Tehnohooldus</t>
  </si>
  <si>
    <t>Omanikukohustused</t>
  </si>
  <si>
    <t>ÜÜR KOKKU</t>
  </si>
  <si>
    <t>Kõrvalteenused ja kõrvalteenuste tasud</t>
  </si>
  <si>
    <t>Heakord</t>
  </si>
  <si>
    <t>Muudetakse eelmise perioodi tegeliku kulu ja teenuse prognoositava hinna alusel</t>
  </si>
  <si>
    <t>Kõrvalteenuste eest tasumine tegelike kulude alusel, toodud prognoossummad</t>
  </si>
  <si>
    <t>Tarbimisteenused</t>
  </si>
  <si>
    <t>Elektrienergia</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</si>
  <si>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</si>
  <si>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</si>
  <si>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</si>
  <si>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</si>
  <si>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</si>
  <si>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</si>
  <si>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</si>
  <si>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</si>
  <si>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12 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</si>
  <si>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</si>
  <si>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</si>
  <si>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</si>
  <si>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</si>
  <si>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</si>
  <si>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</si>
  <si>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t>
  </si>
  <si>
    <t>üürnik 1</t>
  </si>
  <si>
    <t>Maksete algus</t>
  </si>
  <si>
    <t>Maksete arv</t>
  </si>
  <si>
    <t>kuud</t>
  </si>
  <si>
    <t>Kinnistu jääkmaksumus</t>
  </si>
  <si>
    <t>EUR (km-ta)</t>
  </si>
  <si>
    <t>Kokku:</t>
  </si>
  <si>
    <t>Üürniku osakaal</t>
  </si>
  <si>
    <t>Kapitali algväärtus</t>
  </si>
  <si>
    <t>Kapitali lõppväärtus</t>
  </si>
  <si>
    <t>Kapitali tulumäär 2017 II pa</t>
  </si>
  <si>
    <t>Kuupäev</t>
  </si>
  <si>
    <t>Jrk nr</t>
  </si>
  <si>
    <t>Algjääk</t>
  </si>
  <si>
    <t>Intress</t>
  </si>
  <si>
    <t>Põhiosa</t>
  </si>
  <si>
    <t>Kap.komponent</t>
  </si>
  <si>
    <t>Lõppjääk</t>
  </si>
  <si>
    <t>Üürnikuspetsiifilise investeeringu annuiteetmaksegraafik</t>
  </si>
  <si>
    <t>Investeering</t>
  </si>
  <si>
    <t>Kapitalikomponendi annuiteetmaksegraafik - Vabaduse plats 2, Viljandi</t>
  </si>
  <si>
    <t>Investeeringu jääk</t>
  </si>
  <si>
    <t>Kapitali tulumäär 2020 II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</si>
</sst>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00\ _k_r_-;\-* #,##0.00\ _k_r_-;_-* &quot;-&quot;??\ _k_r_-;_-@_-"/>
    <numFmt numFmtId="166" formatCode="#,##0.0"/>
    <numFmt numFmtId="167" formatCode="0.0"/>
    <numFmt numFmtId="168" formatCode="0.000%"/>
    <numFmt numFmtId="169" formatCode="d&quot;.&quot;mm&quot;.&quot;yyyy"/>
    <numFmt numFmtId="170" formatCode="#,##0.00&quot; &quot;;[Red]&quot;-&quot;#,##0.00&quot; &quot;"/>
    <numFmt numFmtId="171" formatCode="0.0%"/>
    <numFmt numFmtId="172" formatCode="#,###"/>
    <numFmt numFmtId="173" formatCode="#,##0.0000"/>
    <numFmt numFmtId="174" formatCode="#,##0.00000"/>
  </numFmts>
  <fonts count="45">
    <font>
      <sz val="11"/>
      <color theme="1"/>
      <name val="Calibri"/>
      <family val="2"/>
      <charset val="186"/>
      <scheme val="minor"/>
    </font>
    <font>
      <sz val="11"/>
      <color indexed="8"/>
      <name val="Calibri"/>
      <family val="2"/>
      <charset val="186"/>
    </font>
    <font>
      <sz val="11"/>
      <color indexed="8"/>
      <name val="Times New Roman"/>
      <family val="1"/>
    </font>
    <font>
      <b/>
      <sz val="11"/>
      <name val="Times New Roman"/>
      <family val="1"/>
    </font>
    <font>
      <b/>
      <vertAlign val="superscript"/>
      <sz val="11"/>
      <color indexed="8"/>
      <name val="Times New Roman"/>
      <family val="1"/>
    </font>
    <font>
      <sz val="11"/>
      <name val="Times New Roman"/>
      <family val="1"/>
      <charset val="186"/>
    </font>
    <font>
      <sz val="11"/>
      <name val="Calibri"/>
      <family val="2"/>
    </font>
    <font>
      <sz val="10"/>
      <name val="Arial"/>
      <family val="2"/>
    </font>
    <font>
      <sz val="10"/>
      <name val="Arial"/>
      <family val="2"/>
      <charset val="186"/>
    </font>
    <font>
      <vertAlign val="superscript"/>
      <sz val="11"/>
      <color indexed="8"/>
      <name val="Times New Roman"/>
      <family val="1"/>
      <charset val="186"/>
    </font>
    <font>
      <b/>
      <sz val="14"/>
      <name val="Times New Roman"/>
      <family val="1"/>
      <charset val="186"/>
    </font>
    <font>
      <sz val="11"/>
      <name val="Times New Roman"/>
      <family val="1"/>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theme="1"/>
      <name val="Times New Roman"/>
      <family val="1"/>
      <charset val="186"/>
    </font>
    <font>
      <sz val="11"/>
      <color theme="1"/>
      <name val="Times New Roman"/>
      <family val="1"/>
      <charset val="186"/>
    </font>
    <font>
      <sz val="12"/>
      <color theme="1"/>
      <name val="Times New Roman"/>
      <family val="1"/>
      <charset val="186"/>
    </font>
    <font>
      <b/>
      <sz val="11"/>
      <color rgb="FF000000"/>
      <name val="Calibri"/>
      <family val="2"/>
    </font>
    <font>
      <sz val="11"/>
      <color theme="1"/>
      <name val="Calibri"/>
      <family val="2"/>
      <scheme val="minor"/>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u/>
      <sz val="11"/>
      <color rgb="FF000000"/>
      <name val="Calibri"/>
      <family val="2"/>
    </font>
    <font>
      <sz val="11"/>
      <color theme="0" tint="-0.34998626667073579"/>
      <name val="Calibri"/>
      <family val="2"/>
    </font>
    <font>
      <b/>
      <sz val="11"/>
      <color theme="0" tint="-0.34998626667073579"/>
      <name val="Calibri"/>
      <family val="2"/>
    </font>
    <font>
      <b/>
      <sz val="16"/>
      <color theme="0" tint="-0.34998626667073579"/>
      <name val="Calibri"/>
      <family val="2"/>
    </font>
    <font>
      <sz val="11"/>
      <color theme="0" tint="-0.34998626667073579"/>
      <name val="Calibri"/>
      <family val="2"/>
      <charset val="186"/>
      <scheme val="minor"/>
    </font>
    <font>
      <sz val="10"/>
      <color theme="0" tint="-0.34998626667073579"/>
      <name val="Arial"/>
      <family val="2"/>
    </font>
    <font>
      <b/>
      <i/>
      <sz val="11"/>
      <color theme="0" tint="-0.34998626667073579"/>
      <name val="Calibri"/>
      <family val="2"/>
    </font>
    <font>
      <i/>
      <sz val="9"/>
      <color theme="0" tint="-0.34998626667073579"/>
      <name val="Calibri"/>
      <family val="2"/>
    </font>
    <font>
      <i/>
      <sz val="11"/>
      <color theme="0" tint="-0.499984740745262"/>
      <name val="Times New Roman"/>
      <family val="1"/>
      <charset val="186"/>
    </font>
    <font>
      <b/>
      <i/>
      <sz val="11"/>
      <color theme="1"/>
      <name val="Times New Roman"/>
      <family val="1"/>
      <charset val="186"/>
    </font>
    <font>
      <i/>
      <sz val="11"/>
      <color rgb="FFFF0000"/>
      <name val="Times New Roman"/>
      <family val="1"/>
      <charset val="186"/>
    </font>
    <font>
      <sz val="11"/>
      <color theme="1" tint="0.499984740745262"/>
      <name val="Times New Roman"/>
      <family val="1"/>
    </font>
    <font>
      <i/>
      <sz val="10"/>
      <color theme="1"/>
      <name val="Times New Roman"/>
      <family val="1"/>
      <charset val="186"/>
    </font>
    <font>
      <b/>
      <sz val="1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7" tint="0.79998168889431442"/>
        <bgColor indexed="64"/>
      </patternFill>
    </fill>
    <fill>
      <patternFill patternType="solid">
        <fgColor theme="0"/>
        <bgColor rgb="FFF2F2F2"/>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18">
    <xf numFmtId="0" fontId="0" fillId="0" borderId="0"/>
    <xf numFmtId="164" fontId="1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8" fillId="0" borderId="0"/>
    <xf numFmtId="0" fontId="12" fillId="0" borderId="0"/>
    <xf numFmtId="0" fontId="12" fillId="0" borderId="0"/>
    <xf numFmtId="0" fontId="13" fillId="0" borderId="0"/>
    <xf numFmtId="0" fontId="12" fillId="0" borderId="0"/>
    <xf numFmtId="0" fontId="7" fillId="0" borderId="0">
      <alignment vertical="center"/>
    </xf>
    <xf numFmtId="0" fontId="1" fillId="0" borderId="0"/>
    <xf numFmtId="0" fontId="8" fillId="0" borderId="0"/>
    <xf numFmtId="0" fontId="7" fillId="0" borderId="0">
      <alignment vertical="center"/>
    </xf>
    <xf numFmtId="9" fontId="12"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cellStyleXfs>
  <cellXfs count="199">
    <xf numFmtId="0" fontId="0" fillId="0" borderId="0" xfId="0"/>
    <xf numFmtId="0" fontId="15" fillId="0" borderId="0" xfId="0" applyFont="1"/>
    <xf numFmtId="0" fontId="16" fillId="0" borderId="0" xfId="0" applyFont="1"/>
    <xf numFmtId="0" fontId="15" fillId="0" borderId="0" xfId="0" applyFont="1" applyAlignment="1">
      <alignment horizontal="right"/>
    </xf>
    <xf numFmtId="0" fontId="3" fillId="0" borderId="1" xfId="0" applyFont="1" applyBorder="1"/>
    <xf numFmtId="0" fontId="17" fillId="0" borderId="1" xfId="0" applyFont="1" applyBorder="1" applyAlignment="1">
      <alignment horizontal="right"/>
    </xf>
    <xf numFmtId="166" fontId="3" fillId="0" borderId="1" xfId="0" applyNumberFormat="1" applyFont="1" applyBorder="1" applyAlignment="1">
      <alignment horizontal="right"/>
    </xf>
    <xf numFmtId="0" fontId="17" fillId="0" borderId="1" xfId="0" applyFont="1" applyBorder="1"/>
    <xf numFmtId="0" fontId="17" fillId="0" borderId="0" xfId="0" applyFont="1"/>
    <xf numFmtId="0" fontId="17" fillId="2" borderId="2" xfId="0" applyFont="1" applyFill="1" applyBorder="1" applyAlignment="1">
      <alignment horizontal="left"/>
    </xf>
    <xf numFmtId="0" fontId="17" fillId="2" borderId="3" xfId="0" applyFont="1" applyFill="1" applyBorder="1" applyAlignment="1">
      <alignment horizontal="center"/>
    </xf>
    <xf numFmtId="0" fontId="17" fillId="2" borderId="4" xfId="0" applyFont="1" applyFill="1" applyBorder="1" applyAlignment="1">
      <alignment horizontal="center"/>
    </xf>
    <xf numFmtId="0" fontId="15" fillId="0" borderId="1" xfId="0" applyFont="1" applyBorder="1"/>
    <xf numFmtId="0" fontId="15" fillId="0" borderId="5" xfId="0" applyFont="1" applyBorder="1" applyAlignment="1">
      <alignment horizontal="center"/>
    </xf>
    <xf numFmtId="0" fontId="17" fillId="2" borderId="6" xfId="0" applyFont="1" applyFill="1" applyBorder="1" applyAlignment="1">
      <alignment horizontal="center"/>
    </xf>
    <xf numFmtId="0" fontId="17" fillId="2" borderId="7" xfId="0" applyFont="1" applyFill="1" applyBorder="1"/>
    <xf numFmtId="4" fontId="3" fillId="2" borderId="6" xfId="0" applyNumberFormat="1" applyFont="1" applyFill="1" applyBorder="1" applyAlignment="1">
      <alignment horizontal="right"/>
    </xf>
    <xf numFmtId="0" fontId="15" fillId="2" borderId="8" xfId="0" applyFont="1" applyFill="1" applyBorder="1"/>
    <xf numFmtId="0" fontId="17" fillId="3" borderId="9" xfId="0" applyFont="1" applyFill="1" applyBorder="1" applyAlignment="1">
      <alignment horizontal="center"/>
    </xf>
    <xf numFmtId="0" fontId="17" fillId="3" borderId="0" xfId="0" applyFont="1" applyFill="1"/>
    <xf numFmtId="4" fontId="18" fillId="3" borderId="9" xfId="0" applyNumberFormat="1" applyFont="1" applyFill="1" applyBorder="1" applyAlignment="1">
      <alignment horizontal="right"/>
    </xf>
    <xf numFmtId="0" fontId="15" fillId="3" borderId="10" xfId="0" applyFont="1" applyFill="1" applyBorder="1"/>
    <xf numFmtId="0" fontId="17" fillId="2" borderId="6" xfId="0" applyFont="1" applyFill="1" applyBorder="1" applyAlignment="1">
      <alignment horizontal="left"/>
    </xf>
    <xf numFmtId="4" fontId="17" fillId="2" borderId="5" xfId="0" applyNumberFormat="1" applyFont="1" applyFill="1" applyBorder="1" applyAlignment="1">
      <alignment horizontal="center"/>
    </xf>
    <xf numFmtId="0" fontId="17" fillId="2" borderId="8" xfId="0" applyFont="1" applyFill="1" applyBorder="1" applyAlignment="1">
      <alignment horizontal="center"/>
    </xf>
    <xf numFmtId="0" fontId="17" fillId="4" borderId="11" xfId="0" applyFont="1" applyFill="1" applyBorder="1" applyAlignment="1">
      <alignment horizontal="left"/>
    </xf>
    <xf numFmtId="0" fontId="17" fillId="4" borderId="12" xfId="0" applyFont="1" applyFill="1" applyBorder="1"/>
    <xf numFmtId="0" fontId="15" fillId="4" borderId="13" xfId="0" applyFont="1" applyFill="1" applyBorder="1"/>
    <xf numFmtId="0" fontId="17" fillId="0" borderId="0" xfId="0" applyFont="1" applyAlignment="1">
      <alignment horizontal="left"/>
    </xf>
    <xf numFmtId="4" fontId="17" fillId="0" borderId="0" xfId="0" applyNumberFormat="1" applyFont="1" applyAlignment="1">
      <alignment horizontal="right"/>
    </xf>
    <xf numFmtId="9" fontId="3" fillId="0" borderId="0" xfId="0" applyNumberFormat="1" applyFont="1" applyAlignment="1">
      <alignment horizontal="left"/>
    </xf>
    <xf numFmtId="0" fontId="15" fillId="0" borderId="14" xfId="0" applyFont="1" applyBorder="1"/>
    <xf numFmtId="0" fontId="17" fillId="2" borderId="15" xfId="0" applyFont="1" applyFill="1" applyBorder="1" applyAlignment="1">
      <alignment horizontal="center" wrapText="1"/>
    </xf>
    <xf numFmtId="4" fontId="17" fillId="2" borderId="16" xfId="0" applyNumberFormat="1" applyFont="1" applyFill="1" applyBorder="1" applyAlignment="1">
      <alignment horizontal="right"/>
    </xf>
    <xf numFmtId="4" fontId="17" fillId="4" borderId="17" xfId="0" applyNumberFormat="1" applyFont="1" applyFill="1" applyBorder="1" applyAlignment="1">
      <alignment horizontal="right"/>
    </xf>
    <xf numFmtId="0" fontId="17" fillId="2" borderId="18" xfId="0" applyFont="1" applyFill="1" applyBorder="1" applyAlignment="1">
      <alignment horizontal="center"/>
    </xf>
    <xf numFmtId="4" fontId="17" fillId="2" borderId="8" xfId="0" applyNumberFormat="1" applyFont="1" applyFill="1" applyBorder="1" applyAlignment="1">
      <alignment horizontal="right"/>
    </xf>
    <xf numFmtId="0" fontId="15" fillId="0" borderId="6" xfId="0" applyFont="1" applyBorder="1" applyAlignment="1">
      <alignment horizontal="center"/>
    </xf>
    <xf numFmtId="0" fontId="17" fillId="2" borderId="19" xfId="0" applyFont="1" applyFill="1" applyBorder="1"/>
    <xf numFmtId="0" fontId="15" fillId="0" borderId="20" xfId="0" applyFont="1" applyBorder="1"/>
    <xf numFmtId="0" fontId="15" fillId="0" borderId="21" xfId="0" applyFont="1" applyBorder="1"/>
    <xf numFmtId="0" fontId="17" fillId="2" borderId="22" xfId="0" applyFont="1" applyFill="1" applyBorder="1" applyAlignment="1">
      <alignment horizontal="center"/>
    </xf>
    <xf numFmtId="4" fontId="17" fillId="3" borderId="8" xfId="0" applyNumberFormat="1" applyFont="1" applyFill="1" applyBorder="1" applyAlignment="1">
      <alignment horizontal="right"/>
    </xf>
    <xf numFmtId="0" fontId="17" fillId="2" borderId="23" xfId="0" applyFont="1" applyFill="1" applyBorder="1" applyAlignment="1">
      <alignment horizontal="center" wrapText="1"/>
    </xf>
    <xf numFmtId="0" fontId="19" fillId="0" borderId="0" xfId="0" applyFont="1"/>
    <xf numFmtId="4" fontId="17" fillId="3" borderId="16" xfId="0" applyNumberFormat="1" applyFont="1" applyFill="1" applyBorder="1" applyAlignment="1">
      <alignment horizontal="right"/>
    </xf>
    <xf numFmtId="0" fontId="17" fillId="0" borderId="0" xfId="0" applyFont="1" applyAlignment="1">
      <alignment horizontal="left" wrapText="1"/>
    </xf>
    <xf numFmtId="9" fontId="15" fillId="0" borderId="0" xfId="15" applyFont="1"/>
    <xf numFmtId="1" fontId="15" fillId="0" borderId="0" xfId="0" applyNumberFormat="1" applyFont="1"/>
    <xf numFmtId="0" fontId="20" fillId="0" borderId="0" xfId="0" applyFont="1" applyAlignment="1">
      <alignment vertical="center"/>
    </xf>
    <xf numFmtId="0" fontId="15" fillId="0" borderId="0" xfId="0" applyFont="1" applyAlignment="1">
      <alignment horizontal="center"/>
    </xf>
    <xf numFmtId="167" fontId="15" fillId="0" borderId="0" xfId="0" applyNumberFormat="1" applyFont="1"/>
    <xf numFmtId="167" fontId="17" fillId="0" borderId="0" xfId="0" applyNumberFormat="1" applyFont="1"/>
    <xf numFmtId="0" fontId="15" fillId="3" borderId="14" xfId="0" applyFont="1" applyFill="1" applyBorder="1"/>
    <xf numFmtId="0" fontId="15" fillId="3" borderId="7" xfId="0" applyFont="1" applyFill="1" applyBorder="1"/>
    <xf numFmtId="3" fontId="15" fillId="0" borderId="0" xfId="0" applyNumberFormat="1" applyFont="1"/>
    <xf numFmtId="2" fontId="15" fillId="0" borderId="0" xfId="0" applyNumberFormat="1" applyFont="1"/>
    <xf numFmtId="4" fontId="17" fillId="4" borderId="24" xfId="0" applyNumberFormat="1" applyFont="1" applyFill="1" applyBorder="1" applyAlignment="1">
      <alignment horizontal="right"/>
    </xf>
    <xf numFmtId="4" fontId="17" fillId="4" borderId="25" xfId="0" applyNumberFormat="1" applyFont="1" applyFill="1" applyBorder="1" applyAlignment="1">
      <alignment horizontal="right"/>
    </xf>
    <xf numFmtId="0" fontId="21" fillId="0" borderId="0" xfId="0" applyFont="1" applyAlignment="1">
      <alignment horizontal="right"/>
    </xf>
    <xf numFmtId="3" fontId="22" fillId="0" borderId="0" xfId="0" applyNumberFormat="1" applyFont="1" applyAlignment="1">
      <alignment horizontal="right"/>
    </xf>
    <xf numFmtId="4" fontId="22" fillId="0" borderId="0" xfId="0" applyNumberFormat="1" applyFont="1" applyAlignment="1">
      <alignment horizontal="left"/>
    </xf>
    <xf numFmtId="3" fontId="5" fillId="0" borderId="0" xfId="0" applyNumberFormat="1" applyFont="1"/>
    <xf numFmtId="4" fontId="5" fillId="0" borderId="0" xfId="0" applyNumberFormat="1" applyFont="1"/>
    <xf numFmtId="0" fontId="23" fillId="0" borderId="0" xfId="0" applyFont="1" applyAlignment="1">
      <alignment horizontal="left" wrapText="1"/>
    </xf>
    <xf numFmtId="0" fontId="23" fillId="0" borderId="0" xfId="0" applyFont="1"/>
    <xf numFmtId="0" fontId="13" fillId="3" borderId="0" xfId="9" applyFill="1"/>
    <xf numFmtId="0" fontId="24" fillId="5" borderId="0" xfId="9" applyFont="1" applyFill="1" applyAlignment="1">
      <alignment horizontal="right"/>
    </xf>
    <xf numFmtId="0" fontId="0" fillId="3" borderId="0" xfId="0" applyFill="1"/>
    <xf numFmtId="0" fontId="6" fillId="5" borderId="0" xfId="9" applyFont="1" applyFill="1"/>
    <xf numFmtId="0" fontId="6" fillId="5" borderId="0" xfId="9" applyFont="1" applyFill="1" applyAlignment="1">
      <alignment horizontal="right"/>
    </xf>
    <xf numFmtId="0" fontId="25" fillId="6" borderId="0" xfId="0" applyFont="1" applyFill="1" applyProtection="1">
      <protection hidden="1"/>
    </xf>
    <xf numFmtId="0" fontId="0" fillId="6" borderId="0" xfId="0" applyFill="1"/>
    <xf numFmtId="0" fontId="26" fillId="5" borderId="0" xfId="9" applyFont="1" applyFill="1"/>
    <xf numFmtId="0" fontId="27" fillId="5" borderId="0" xfId="9" applyFont="1" applyFill="1"/>
    <xf numFmtId="4" fontId="13" fillId="5" borderId="0" xfId="9" applyNumberFormat="1" applyFill="1"/>
    <xf numFmtId="0" fontId="25" fillId="6" borderId="0" xfId="0" applyFont="1" applyFill="1" applyProtection="1">
      <protection locked="0" hidden="1"/>
    </xf>
    <xf numFmtId="166" fontId="25" fillId="6" borderId="0" xfId="0" applyNumberFormat="1" applyFont="1" applyFill="1" applyProtection="1">
      <protection hidden="1"/>
    </xf>
    <xf numFmtId="171" fontId="12" fillId="6" borderId="0" xfId="15" applyNumberFormat="1" applyFont="1" applyFill="1"/>
    <xf numFmtId="4" fontId="0" fillId="3" borderId="0" xfId="0" applyNumberFormat="1" applyFill="1"/>
    <xf numFmtId="2" fontId="0" fillId="3" borderId="0" xfId="0" applyNumberFormat="1" applyFill="1"/>
    <xf numFmtId="170" fontId="0" fillId="3" borderId="0" xfId="0" applyNumberFormat="1" applyFill="1"/>
    <xf numFmtId="0" fontId="13" fillId="7" borderId="26" xfId="9" applyFill="1" applyBorder="1"/>
    <xf numFmtId="0" fontId="13" fillId="5" borderId="27" xfId="9" applyFill="1" applyBorder="1"/>
    <xf numFmtId="0" fontId="0" fillId="3" borderId="27" xfId="0" applyFill="1" applyBorder="1"/>
    <xf numFmtId="0" fontId="13" fillId="7" borderId="28" xfId="9" applyFill="1" applyBorder="1"/>
    <xf numFmtId="0" fontId="14" fillId="6" borderId="0" xfId="0" applyFont="1" applyFill="1" applyProtection="1">
      <protection hidden="1"/>
    </xf>
    <xf numFmtId="166" fontId="14" fillId="6" borderId="0" xfId="0" applyNumberFormat="1" applyFont="1" applyFill="1" applyProtection="1">
      <protection hidden="1"/>
    </xf>
    <xf numFmtId="0" fontId="14" fillId="3" borderId="0" xfId="0" applyFont="1" applyFill="1" applyProtection="1">
      <protection hidden="1"/>
    </xf>
    <xf numFmtId="0" fontId="13" fillId="7" borderId="29" xfId="9" applyFill="1" applyBorder="1"/>
    <xf numFmtId="0" fontId="13" fillId="5" borderId="0" xfId="9" applyFill="1"/>
    <xf numFmtId="0" fontId="13" fillId="7" borderId="0" xfId="9" applyFill="1"/>
    <xf numFmtId="0" fontId="13" fillId="7" borderId="30" xfId="9" applyFill="1" applyBorder="1"/>
    <xf numFmtId="166" fontId="0" fillId="3" borderId="0" xfId="0" applyNumberFormat="1" applyFill="1" applyProtection="1">
      <protection hidden="1"/>
    </xf>
    <xf numFmtId="169" fontId="0" fillId="3" borderId="0" xfId="0" applyNumberFormat="1" applyFill="1"/>
    <xf numFmtId="166" fontId="14" fillId="3" borderId="0" xfId="0" applyNumberFormat="1" applyFont="1" applyFill="1" applyProtection="1">
      <protection hidden="1"/>
    </xf>
    <xf numFmtId="4" fontId="13" fillId="7" borderId="0" xfId="9" applyNumberFormat="1" applyFill="1"/>
    <xf numFmtId="0" fontId="0" fillId="3" borderId="0" xfId="0" applyFill="1" applyProtection="1">
      <protection locked="0" hidden="1"/>
    </xf>
    <xf numFmtId="0" fontId="13" fillId="7" borderId="21" xfId="9" applyFill="1" applyBorder="1"/>
    <xf numFmtId="0" fontId="13" fillId="5" borderId="31" xfId="9" applyFill="1" applyBorder="1"/>
    <xf numFmtId="0" fontId="0" fillId="3" borderId="31" xfId="0" applyFill="1" applyBorder="1"/>
    <xf numFmtId="0" fontId="13" fillId="7" borderId="23" xfId="9" applyFill="1" applyBorder="1"/>
    <xf numFmtId="0" fontId="28" fillId="3" borderId="0" xfId="9" applyFont="1" applyFill="1"/>
    <xf numFmtId="168" fontId="13" fillId="7" borderId="0" xfId="9" applyNumberFormat="1" applyFill="1"/>
    <xf numFmtId="0" fontId="29" fillId="5" borderId="38" xfId="9" applyFont="1" applyFill="1" applyBorder="1" applyAlignment="1">
      <alignment horizontal="right"/>
    </xf>
    <xf numFmtId="169" fontId="30" fillId="5" borderId="0" xfId="9" applyNumberFormat="1" applyFont="1" applyFill="1"/>
    <xf numFmtId="170" fontId="13" fillId="5" borderId="0" xfId="9" applyNumberFormat="1" applyFill="1"/>
    <xf numFmtId="0" fontId="31" fillId="3" borderId="0" xfId="9" applyFont="1" applyFill="1"/>
    <xf numFmtId="10" fontId="13" fillId="7" borderId="0" xfId="15" applyNumberFormat="1" applyFont="1" applyFill="1" applyBorder="1"/>
    <xf numFmtId="172" fontId="7" fillId="0" borderId="0" xfId="11" applyNumberFormat="1">
      <alignment vertical="center"/>
    </xf>
    <xf numFmtId="0" fontId="22" fillId="0" borderId="1" xfId="0" applyFont="1" applyBorder="1" applyAlignment="1">
      <alignment horizontal="right"/>
    </xf>
    <xf numFmtId="0" fontId="22" fillId="0" borderId="1" xfId="0" applyFont="1" applyBorder="1"/>
    <xf numFmtId="168" fontId="13" fillId="0" borderId="31" xfId="9" applyNumberFormat="1" applyBorder="1"/>
    <xf numFmtId="169" fontId="13" fillId="7" borderId="27" xfId="9" applyNumberFormat="1" applyFill="1" applyBorder="1"/>
    <xf numFmtId="3" fontId="13" fillId="7" borderId="0" xfId="9" applyNumberFormat="1" applyFill="1"/>
    <xf numFmtId="3" fontId="13" fillId="3" borderId="0" xfId="9" applyNumberFormat="1" applyFill="1"/>
    <xf numFmtId="168" fontId="13" fillId="3" borderId="31" xfId="9" applyNumberFormat="1" applyFill="1" applyBorder="1"/>
    <xf numFmtId="0" fontId="32" fillId="3" borderId="0" xfId="9" applyFont="1" applyFill="1"/>
    <xf numFmtId="0" fontId="33" fillId="5" borderId="0" xfId="9" applyFont="1" applyFill="1" applyAlignment="1">
      <alignment horizontal="right"/>
    </xf>
    <xf numFmtId="0" fontId="32" fillId="5" borderId="0" xfId="9" applyFont="1" applyFill="1"/>
    <xf numFmtId="0" fontId="32" fillId="5" borderId="0" xfId="9" applyFont="1" applyFill="1" applyAlignment="1">
      <alignment horizontal="right"/>
    </xf>
    <xf numFmtId="0" fontId="34" fillId="5" borderId="0" xfId="9" applyFont="1" applyFill="1"/>
    <xf numFmtId="4" fontId="32" fillId="5" borderId="0" xfId="9" applyNumberFormat="1" applyFont="1" applyFill="1"/>
    <xf numFmtId="0" fontId="32" fillId="7" borderId="26" xfId="9" applyFont="1" applyFill="1" applyBorder="1"/>
    <xf numFmtId="0" fontId="32" fillId="5" borderId="27" xfId="9" applyFont="1" applyFill="1" applyBorder="1"/>
    <xf numFmtId="0" fontId="35" fillId="3" borderId="27" xfId="0" applyFont="1" applyFill="1" applyBorder="1"/>
    <xf numFmtId="169" fontId="32" fillId="7" borderId="27" xfId="9" applyNumberFormat="1" applyFont="1" applyFill="1" applyBorder="1"/>
    <xf numFmtId="0" fontId="32" fillId="7" borderId="28" xfId="9" applyFont="1" applyFill="1" applyBorder="1"/>
    <xf numFmtId="0" fontId="32" fillId="7" borderId="29" xfId="9" applyFont="1" applyFill="1" applyBorder="1"/>
    <xf numFmtId="0" fontId="35" fillId="3" borderId="0" xfId="0" applyFont="1" applyFill="1"/>
    <xf numFmtId="0" fontId="32" fillId="7" borderId="0" xfId="9" applyFont="1" applyFill="1"/>
    <xf numFmtId="0" fontId="32" fillId="7" borderId="30" xfId="9" applyFont="1" applyFill="1" applyBorder="1"/>
    <xf numFmtId="169" fontId="35" fillId="3" borderId="0" xfId="0" applyNumberFormat="1" applyFont="1" applyFill="1"/>
    <xf numFmtId="4" fontId="32" fillId="7" borderId="0" xfId="9" applyNumberFormat="1" applyFont="1" applyFill="1"/>
    <xf numFmtId="172" fontId="36" fillId="0" borderId="0" xfId="11" applyNumberFormat="1" applyFont="1">
      <alignment vertical="center"/>
    </xf>
    <xf numFmtId="0" fontId="32" fillId="7" borderId="21" xfId="9" applyFont="1" applyFill="1" applyBorder="1"/>
    <xf numFmtId="0" fontId="32" fillId="5" borderId="31" xfId="9" applyFont="1" applyFill="1" applyBorder="1"/>
    <xf numFmtId="0" fontId="35" fillId="3" borderId="31" xfId="0" applyFont="1" applyFill="1" applyBorder="1"/>
    <xf numFmtId="168" fontId="32" fillId="3" borderId="31" xfId="9" applyNumberFormat="1" applyFont="1" applyFill="1" applyBorder="1"/>
    <xf numFmtId="0" fontId="32" fillId="7" borderId="23" xfId="9" applyFont="1" applyFill="1" applyBorder="1"/>
    <xf numFmtId="168" fontId="32" fillId="7" borderId="0" xfId="9" applyNumberFormat="1" applyFont="1" applyFill="1"/>
    <xf numFmtId="0" fontId="37" fillId="5" borderId="38" xfId="9" applyFont="1" applyFill="1" applyBorder="1" applyAlignment="1">
      <alignment horizontal="right"/>
    </xf>
    <xf numFmtId="169" fontId="38" fillId="5" borderId="0" xfId="9" applyNumberFormat="1" applyFont="1" applyFill="1"/>
    <xf numFmtId="170" fontId="32" fillId="5" borderId="0" xfId="9" applyNumberFormat="1" applyFont="1" applyFill="1"/>
    <xf numFmtId="3" fontId="32" fillId="7" borderId="0" xfId="9" applyNumberFormat="1" applyFont="1" applyFill="1"/>
    <xf numFmtId="0" fontId="16" fillId="0" borderId="0" xfId="0" applyFont="1" applyAlignment="1">
      <alignment horizontal="left" wrapText="1"/>
    </xf>
    <xf numFmtId="0" fontId="39" fillId="0" borderId="0" xfId="0" applyFont="1"/>
    <xf numFmtId="0" fontId="40" fillId="0" borderId="0" xfId="0" applyFont="1"/>
    <xf numFmtId="3" fontId="15" fillId="0" borderId="9" xfId="0" applyNumberFormat="1" applyFont="1" applyBorder="1"/>
    <xf numFmtId="3" fontId="41" fillId="0" borderId="9" xfId="0" applyNumberFormat="1" applyFont="1" applyBorder="1"/>
    <xf numFmtId="174" fontId="15" fillId="0" borderId="0" xfId="0" applyNumberFormat="1" applyFont="1"/>
    <xf numFmtId="0" fontId="22" fillId="0" borderId="0" xfId="0" applyFont="1"/>
    <xf numFmtId="0" fontId="22" fillId="0" borderId="0" xfId="0" applyFont="1" applyAlignment="1">
      <alignment horizontal="right"/>
    </xf>
    <xf numFmtId="166" fontId="39" fillId="0" borderId="0" xfId="0" applyNumberFormat="1" applyFont="1" applyAlignment="1">
      <alignment horizontal="right"/>
    </xf>
    <xf numFmtId="166" fontId="5" fillId="0" borderId="0" xfId="0" applyNumberFormat="1" applyFont="1" applyAlignment="1">
      <alignment horizontal="right"/>
    </xf>
    <xf numFmtId="0" fontId="10" fillId="0" borderId="0" xfId="0" applyFont="1" applyAlignment="1">
      <alignment wrapText="1"/>
    </xf>
    <xf numFmtId="4" fontId="11" fillId="3" borderId="5" xfId="0" applyNumberFormat="1" applyFont="1" applyFill="1" applyBorder="1" applyAlignment="1">
      <alignment horizontal="right" wrapText="1"/>
    </xf>
    <xf numFmtId="4" fontId="11" fillId="3" borderId="32" xfId="0" applyNumberFormat="1" applyFont="1" applyFill="1" applyBorder="1" applyAlignment="1">
      <alignment wrapText="1"/>
    </xf>
    <xf numFmtId="4" fontId="15" fillId="3" borderId="32" xfId="0" applyNumberFormat="1" applyFont="1" applyFill="1" applyBorder="1" applyAlignment="1">
      <alignment wrapText="1"/>
    </xf>
    <xf numFmtId="4" fontId="17" fillId="3" borderId="9" xfId="0" applyNumberFormat="1" applyFont="1" applyFill="1" applyBorder="1" applyAlignment="1">
      <alignment horizontal="right"/>
    </xf>
    <xf numFmtId="4" fontId="17" fillId="3" borderId="10" xfId="0" applyNumberFormat="1" applyFont="1" applyFill="1" applyBorder="1" applyAlignment="1">
      <alignment horizontal="right"/>
    </xf>
    <xf numFmtId="4" fontId="15" fillId="3" borderId="9" xfId="0" applyNumberFormat="1" applyFont="1" applyFill="1" applyBorder="1" applyAlignment="1">
      <alignment horizontal="right"/>
    </xf>
    <xf numFmtId="4" fontId="17" fillId="3" borderId="9" xfId="0" applyNumberFormat="1" applyFont="1" applyFill="1" applyBorder="1"/>
    <xf numFmtId="4" fontId="17" fillId="3" borderId="24" xfId="0" applyNumberFormat="1" applyFont="1" applyFill="1" applyBorder="1"/>
    <xf numFmtId="4" fontId="3" fillId="3" borderId="25" xfId="0" applyNumberFormat="1" applyFont="1" applyFill="1" applyBorder="1"/>
    <xf numFmtId="172" fontId="13" fillId="3" borderId="0" xfId="9" applyNumberFormat="1" applyFill="1"/>
    <xf numFmtId="10" fontId="13" fillId="7" borderId="0" xfId="15" applyNumberFormat="1" applyFont="1" applyFill="1"/>
    <xf numFmtId="168" fontId="13" fillId="7" borderId="31" xfId="9" applyNumberFormat="1" applyFill="1" applyBorder="1"/>
    <xf numFmtId="4" fontId="15" fillId="0" borderId="0" xfId="0" applyNumberFormat="1" applyFont="1" applyAlignment="1">
      <alignment horizontal="right"/>
    </xf>
    <xf numFmtId="4" fontId="15" fillId="0" borderId="0" xfId="0" applyNumberFormat="1" applyFont="1"/>
    <xf numFmtId="173" fontId="15" fillId="0" borderId="0" xfId="0" applyNumberFormat="1" applyFont="1"/>
    <xf numFmtId="4" fontId="42" fillId="3" borderId="5" xfId="0" applyNumberFormat="1" applyFont="1" applyFill="1" applyBorder="1" applyAlignment="1">
      <alignment vertical="center" wrapText="1"/>
    </xf>
    <xf numFmtId="4" fontId="42" fillId="3" borderId="32" xfId="0" applyNumberFormat="1" applyFont="1" applyFill="1" applyBorder="1" applyAlignment="1">
      <alignment vertical="center" wrapText="1"/>
    </xf>
    <xf numFmtId="4" fontId="42" fillId="0" borderId="0" xfId="0" applyNumberFormat="1" applyFont="1"/>
    <xf numFmtId="4" fontId="42" fillId="0" borderId="32" xfId="0" applyNumberFormat="1" applyFont="1" applyBorder="1"/>
    <xf numFmtId="0" fontId="43" fillId="0" borderId="0" xfId="0" applyFont="1" applyAlignment="1">
      <alignment wrapText="1"/>
    </xf>
    <xf numFmtId="166" fontId="44" fillId="0" borderId="1" xfId="0" applyNumberFormat="1" applyFont="1" applyBorder="1" applyAlignment="1">
      <alignment horizontal="right"/>
    </xf>
    <xf numFmtId="0" fontId="43" fillId="0" borderId="0" xfId="0" applyFont="1" applyAlignment="1">
      <alignment horizontal="left" vertical="center" wrapText="1"/>
    </xf>
    <xf numFmtId="4" fontId="2" fillId="0" borderId="33" xfId="0" applyNumberFormat="1" applyFont="1" applyBorder="1" applyAlignment="1">
      <alignment horizontal="center" vertical="center" wrapText="1"/>
    </xf>
    <xf numFmtId="4" fontId="2" fillId="0" borderId="34" xfId="0" applyNumberFormat="1" applyFont="1" applyBorder="1" applyAlignment="1">
      <alignment horizontal="center" vertical="center" wrapText="1"/>
    </xf>
    <xf numFmtId="4" fontId="2" fillId="0" borderId="35" xfId="0" applyNumberFormat="1" applyFont="1" applyBorder="1" applyAlignment="1">
      <alignment horizontal="center" vertical="center" wrapText="1"/>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0" fillId="0" borderId="0" xfId="0" applyFont="1" applyAlignment="1">
      <alignment horizontal="center" wrapText="1"/>
    </xf>
    <xf numFmtId="4" fontId="15" fillId="0" borderId="33" xfId="0" applyNumberFormat="1" applyFont="1" applyBorder="1" applyAlignment="1">
      <alignment horizontal="center" vertical="center" wrapText="1"/>
    </xf>
    <xf numFmtId="4" fontId="15" fillId="0" borderId="34" xfId="0" applyNumberFormat="1" applyFont="1" applyBorder="1" applyAlignment="1">
      <alignment horizontal="center" vertical="center" wrapText="1"/>
    </xf>
    <xf numFmtId="4" fontId="15" fillId="0" borderId="35" xfId="0" applyNumberFormat="1" applyFont="1" applyBorder="1" applyAlignment="1">
      <alignment horizontal="center" vertical="center" wrapText="1"/>
    </xf>
    <xf numFmtId="0" fontId="17" fillId="0" borderId="0" xfId="0" applyFont="1" applyAlignment="1">
      <alignment horizontal="left" wrapText="1"/>
    </xf>
    <xf numFmtId="0" fontId="16" fillId="0" borderId="0" xfId="0" applyFont="1" applyAlignment="1">
      <alignment horizontal="left" wrapText="1"/>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 xfId="0" applyFont="1" applyBorder="1" applyAlignment="1"/>
    <xf numFmtId="0" fontId="15" fillId="0" borderId="14" xfId="0" applyFont="1" applyBorder="1" applyAlignment="1"/>
    <xf numFmtId="0" fontId="15" fillId="0" borderId="7" xfId="0" applyFont="1" applyBorder="1" applyAlignment="1"/>
  </cellXfs>
  <cellStyles count="18">
    <cellStyle name="Comma 2" xfId="1" xr:uid="{264821CD-782A-4EED-937B-5202EFE9C694}"/>
    <cellStyle name="Comma 3" xfId="2" xr:uid="{22A0C5B7-B5E0-4532-862F-4A70880BAF31}"/>
    <cellStyle name="Comma 3 2" xfId="3" xr:uid="{976DFBDE-4C18-4E41-A2CD-1FCEBA44B127}"/>
    <cellStyle name="Comma 4" xfId="4" xr:uid="{BC289494-E26E-4A5B-A8E1-51B985510EBA}"/>
    <cellStyle name="Comma 5" xfId="5" xr:uid="{EEA0ED28-EC4A-4CAA-87D2-34254D9FFA9C}"/>
    <cellStyle name="Normaallaad 2" xfId="6" xr:uid="{3C86A5E0-AD10-451F-8049-FAE6A16F2E24}"/>
    <cellStyle name="Normaallaad 2 2" xfId="7" xr:uid="{D251D7F3-0332-4A8C-AEF5-626462875186}"/>
    <cellStyle name="Normaallaad 3" xfId="8" xr:uid="{CC4180A0-45D5-43E3-924B-9B93B866CF6B}"/>
    <cellStyle name="Normaallaad 4" xfId="9" xr:uid="{698A8C6B-34CF-4839-B977-905FD6CEF519}"/>
    <cellStyle name="Normaallaad 67" xfId="10" xr:uid="{D907FB47-55ED-49DA-92D5-DCC50DF947F7}"/>
    <cellStyle name="Normal" xfId="0" builtinId="0"/>
    <cellStyle name="Normal 2" xfId="11" xr:uid="{E16B20F0-69CF-40A1-A0DE-0BCC728883D8}"/>
    <cellStyle name="Normal 2 2" xfId="12" xr:uid="{96CDE508-0F10-469F-964A-67F9D7EC80A5}"/>
    <cellStyle name="Normal 3" xfId="13" xr:uid="{60A7DA2F-AEE3-4FD1-A983-AD4B4B019A5E}"/>
    <cellStyle name="Normal 4" xfId="14" xr:uid="{A81A0512-01FB-446D-A1FB-EDBAA5585F6A}"/>
    <cellStyle name="Percent" xfId="15" builtinId="5"/>
    <cellStyle name="Percent 2" xfId="16" xr:uid="{CE18EEC3-B666-4C26-8C79-3CA7A8D7367A}"/>
    <cellStyle name="Protsent 2" xfId="17" xr:uid="{8DD63B3D-2F27-4469-A617-8DAEC69C389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0D4FE-E171-454A-8488-3CF582DF6EA4}">
  <dimension ref="A1:R44"/>
  <sheetViews>
    <sheetView tabSelected="1" zoomScale="85" zoomScaleNormal="85" workbookViewId="0">
      <selection activeCell="C4" sqref="C4"/>
    </sheetView>
  </sheetViews>
  <sheetFormatPr defaultRowHeight="15"/>
  <cols>
    <col min="1" max="1" width="3.42578125" style="1" customWidth="1"/>
    <col min="2" max="2" width="7.7109375" style="1" customWidth="1"/>
    <col min="3" max="3" width="7.85546875" style="1" customWidth="1"/>
    <col min="4" max="4" width="56.7109375" style="1" customWidth="1"/>
    <col min="5" max="6" width="15" style="1" customWidth="1"/>
    <col min="7" max="7" width="29.7109375" style="1" customWidth="1"/>
    <col min="8" max="8" width="32.7109375" style="1" customWidth="1"/>
    <col min="9" max="10" width="15" style="1" customWidth="1"/>
    <col min="11" max="12" width="25" style="1" customWidth="1"/>
    <col min="13" max="13" width="16.28515625" style="1" customWidth="1"/>
    <col min="14" max="14" width="9.140625" style="1"/>
    <col min="15" max="15" width="0" style="1" hidden="1" customWidth="1"/>
    <col min="16" max="16" width="8.5703125" style="1" hidden="1" customWidth="1"/>
    <col min="17" max="17" width="9.140625" style="1"/>
    <col min="18" max="18" width="11.28515625" style="1" bestFit="1" customWidth="1"/>
    <col min="19" max="19" width="10.140625" style="1" bestFit="1" customWidth="1"/>
    <col min="20" max="16384" width="9.140625" style="1"/>
  </cols>
  <sheetData>
    <row r="1" spans="1:18">
      <c r="H1" s="59" t="s">
        <v>0</v>
      </c>
    </row>
    <row r="3" spans="1:18" ht="18.75" customHeight="1">
      <c r="A3" s="184" t="s">
        <v>1</v>
      </c>
      <c r="B3" s="184"/>
      <c r="C3" s="184"/>
      <c r="D3" s="184"/>
      <c r="E3" s="184"/>
      <c r="F3" s="184"/>
      <c r="G3" s="184"/>
      <c r="H3" s="184"/>
      <c r="I3" s="155"/>
      <c r="J3" s="155"/>
      <c r="K3" s="155"/>
      <c r="L3" s="155"/>
    </row>
    <row r="4" spans="1:18" ht="16.5" customHeight="1"/>
    <row r="5" spans="1:18">
      <c r="C5" s="3" t="s">
        <v>2</v>
      </c>
      <c r="D5" s="7" t="s">
        <v>3</v>
      </c>
      <c r="O5" s="47"/>
      <c r="P5" s="48"/>
    </row>
    <row r="6" spans="1:18">
      <c r="C6" s="3" t="s">
        <v>4</v>
      </c>
      <c r="D6" s="4" t="s">
        <v>5</v>
      </c>
      <c r="L6" s="49"/>
      <c r="O6" s="47"/>
      <c r="P6" s="48"/>
      <c r="R6" s="50"/>
    </row>
    <row r="7" spans="1:18" ht="15.75">
      <c r="E7" s="146"/>
      <c r="F7" s="146"/>
      <c r="G7" s="147"/>
      <c r="I7" s="147"/>
      <c r="L7" s="2"/>
      <c r="M7" s="8"/>
      <c r="N7" s="8"/>
      <c r="O7" s="47"/>
      <c r="P7" s="48"/>
      <c r="Q7" s="3"/>
      <c r="R7" s="50"/>
    </row>
    <row r="8" spans="1:18" ht="17.25">
      <c r="D8" s="5" t="s">
        <v>6</v>
      </c>
      <c r="E8" s="6">
        <v>237.7</v>
      </c>
      <c r="F8" s="7" t="s">
        <v>7</v>
      </c>
      <c r="G8" s="147"/>
      <c r="I8" s="8"/>
      <c r="L8" s="51"/>
    </row>
    <row r="9" spans="1:18" ht="18">
      <c r="D9" s="110" t="s">
        <v>8</v>
      </c>
      <c r="E9" s="176">
        <v>3160</v>
      </c>
      <c r="F9" s="111" t="s">
        <v>9</v>
      </c>
      <c r="G9" s="147"/>
      <c r="I9" s="8"/>
      <c r="K9" s="8"/>
      <c r="L9" s="52"/>
      <c r="O9" s="8"/>
    </row>
    <row r="10" spans="1:18" ht="15.75" thickBot="1">
      <c r="D10" s="152"/>
      <c r="E10" s="153"/>
      <c r="F10" s="146"/>
      <c r="G10" s="154"/>
      <c r="H10" s="151"/>
      <c r="I10" s="147"/>
      <c r="K10" s="8"/>
      <c r="M10" s="8"/>
      <c r="N10" s="52"/>
      <c r="Q10" s="8"/>
    </row>
    <row r="11" spans="1:18" ht="17.25">
      <c r="B11" s="9" t="s">
        <v>10</v>
      </c>
      <c r="C11" s="38"/>
      <c r="D11" s="38"/>
      <c r="E11" s="10" t="s">
        <v>11</v>
      </c>
      <c r="F11" s="35" t="s">
        <v>12</v>
      </c>
      <c r="G11" s="32" t="s">
        <v>13</v>
      </c>
      <c r="H11" s="11" t="s">
        <v>14</v>
      </c>
    </row>
    <row r="12" spans="1:18" ht="15" customHeight="1">
      <c r="B12" s="37"/>
      <c r="C12" s="53" t="s">
        <v>15</v>
      </c>
      <c r="D12" s="54"/>
      <c r="E12" s="156">
        <f>F12/$E$8</f>
        <v>0.33685317627261252</v>
      </c>
      <c r="F12" s="157">
        <f>UUS_annuiteetgraafik_bilans!F17</f>
        <v>80.069999999999993</v>
      </c>
      <c r="G12" s="181" t="s">
        <v>16</v>
      </c>
      <c r="H12" s="193"/>
      <c r="I12" s="149"/>
      <c r="M12" s="3"/>
      <c r="N12" s="55"/>
      <c r="O12" s="56"/>
    </row>
    <row r="13" spans="1:18" ht="15" customHeight="1">
      <c r="B13" s="37"/>
      <c r="C13" s="53" t="s">
        <v>17</v>
      </c>
      <c r="D13" s="54"/>
      <c r="E13" s="156">
        <f t="shared" ref="E13:E15" si="0">F13/$E$8</f>
        <v>5.6618426588136304</v>
      </c>
      <c r="F13" s="157">
        <f>UUS_annuiteetgraafik_inv!F28</f>
        <v>1345.82</v>
      </c>
      <c r="G13" s="182"/>
      <c r="H13" s="194"/>
      <c r="I13" s="149"/>
      <c r="M13" s="3"/>
      <c r="N13" s="55"/>
      <c r="O13" s="56"/>
    </row>
    <row r="14" spans="1:18" ht="15" customHeight="1">
      <c r="B14" s="37"/>
      <c r="C14" s="53" t="s">
        <v>18</v>
      </c>
      <c r="D14" s="54"/>
      <c r="E14" s="156">
        <f t="shared" si="0"/>
        <v>1.1981909970551115</v>
      </c>
      <c r="F14" s="157">
        <f>Annuiteetgraafik_sisustus_6.2!F14</f>
        <v>284.81</v>
      </c>
      <c r="G14" s="182"/>
      <c r="H14" s="194"/>
      <c r="I14" s="148"/>
      <c r="M14" s="3"/>
      <c r="N14" s="55"/>
      <c r="O14" s="56"/>
    </row>
    <row r="15" spans="1:18" ht="15" customHeight="1">
      <c r="B15" s="37"/>
      <c r="C15" s="53" t="s">
        <v>19</v>
      </c>
      <c r="D15" s="54"/>
      <c r="E15" s="156">
        <f t="shared" si="0"/>
        <v>0.42869162810265043</v>
      </c>
      <c r="F15" s="157">
        <f>'Annuiteetgraafik_PP 6.2'!F15</f>
        <v>101.9</v>
      </c>
      <c r="G15" s="182"/>
      <c r="H15" s="194"/>
      <c r="I15" s="148"/>
      <c r="M15" s="3"/>
      <c r="N15" s="55"/>
      <c r="O15" s="56"/>
    </row>
    <row r="16" spans="1:18" ht="15" customHeight="1">
      <c r="B16" s="13">
        <v>400</v>
      </c>
      <c r="C16" s="196" t="s">
        <v>20</v>
      </c>
      <c r="D16" s="197"/>
      <c r="E16" s="156">
        <f>F16/E8</f>
        <v>6.7000000000000011</v>
      </c>
      <c r="F16" s="169">
        <v>1592.5900000000001</v>
      </c>
      <c r="G16" s="182"/>
      <c r="H16" s="194"/>
      <c r="I16" s="148"/>
      <c r="M16" s="3"/>
      <c r="N16" s="55"/>
      <c r="O16" s="56"/>
    </row>
    <row r="17" spans="2:15" ht="15" customHeight="1">
      <c r="B17" s="13">
        <v>400</v>
      </c>
      <c r="C17" s="39" t="s">
        <v>21</v>
      </c>
      <c r="D17" s="40"/>
      <c r="E17" s="156">
        <f>F17/E8</f>
        <v>0.40012620950778294</v>
      </c>
      <c r="F17" s="157">
        <v>95.11</v>
      </c>
      <c r="G17" s="183"/>
      <c r="H17" s="194"/>
      <c r="I17" s="148"/>
      <c r="M17" s="168"/>
      <c r="N17" s="170"/>
      <c r="O17" s="56"/>
    </row>
    <row r="18" spans="2:15" ht="15" customHeight="1">
      <c r="B18" s="13">
        <v>100</v>
      </c>
      <c r="C18" s="39" t="s">
        <v>22</v>
      </c>
      <c r="D18" s="40"/>
      <c r="E18" s="156">
        <f>F18/$E$8</f>
        <v>0.37442322254943206</v>
      </c>
      <c r="F18" s="158">
        <v>89.000399999999999</v>
      </c>
      <c r="G18" s="178" t="s">
        <v>23</v>
      </c>
      <c r="H18" s="194"/>
      <c r="I18" s="55"/>
      <c r="K18" s="169"/>
      <c r="M18" s="3"/>
      <c r="N18" s="170"/>
      <c r="O18" s="56"/>
    </row>
    <row r="19" spans="2:15" ht="15" customHeight="1">
      <c r="B19" s="13">
        <v>200</v>
      </c>
      <c r="C19" s="12" t="s">
        <v>24</v>
      </c>
      <c r="D19" s="31"/>
      <c r="E19" s="156">
        <f>F19/$E$8</f>
        <v>0.51388599074463615</v>
      </c>
      <c r="F19" s="158">
        <v>122.1507</v>
      </c>
      <c r="G19" s="179"/>
      <c r="H19" s="194"/>
      <c r="I19" s="55"/>
      <c r="M19" s="3"/>
      <c r="N19" s="170"/>
      <c r="O19" s="56"/>
    </row>
    <row r="20" spans="2:15" ht="15" customHeight="1">
      <c r="B20" s="13">
        <v>500</v>
      </c>
      <c r="C20" s="12" t="s">
        <v>25</v>
      </c>
      <c r="D20" s="31"/>
      <c r="E20" s="156">
        <f>F20/$E$8</f>
        <v>3.5101809002944892E-2</v>
      </c>
      <c r="F20" s="158">
        <v>8.3437000000000001</v>
      </c>
      <c r="G20" s="180"/>
      <c r="H20" s="195"/>
      <c r="I20" s="55"/>
      <c r="M20" s="168"/>
      <c r="N20" s="170"/>
      <c r="O20" s="56"/>
    </row>
    <row r="21" spans="2:15">
      <c r="B21" s="14"/>
      <c r="C21" s="15" t="s">
        <v>26</v>
      </c>
      <c r="D21" s="15"/>
      <c r="E21" s="16">
        <f>SUM(E12:E20)</f>
        <v>15.649115692048804</v>
      </c>
      <c r="F21" s="36">
        <f>SUM(F12:F20)</f>
        <v>3719.7948000000001</v>
      </c>
      <c r="G21" s="33"/>
      <c r="H21" s="17"/>
      <c r="I21" s="150"/>
      <c r="M21" s="169"/>
      <c r="N21" s="170"/>
      <c r="O21" s="56"/>
    </row>
    <row r="22" spans="2:15">
      <c r="B22" s="18"/>
      <c r="C22" s="19"/>
      <c r="D22" s="19"/>
      <c r="E22" s="20"/>
      <c r="F22" s="42"/>
      <c r="G22" s="45"/>
      <c r="H22" s="21"/>
      <c r="I22" s="55"/>
      <c r="M22" s="169"/>
      <c r="N22" s="170"/>
      <c r="O22" s="56"/>
    </row>
    <row r="23" spans="2:15" ht="15" customHeight="1">
      <c r="B23" s="22" t="s">
        <v>27</v>
      </c>
      <c r="C23" s="15"/>
      <c r="D23" s="15"/>
      <c r="E23" s="23" t="s">
        <v>11</v>
      </c>
      <c r="F23" s="41" t="s">
        <v>12</v>
      </c>
      <c r="G23" s="43" t="s">
        <v>13</v>
      </c>
      <c r="H23" s="24" t="s">
        <v>14</v>
      </c>
      <c r="I23" s="55"/>
      <c r="N23" s="170"/>
      <c r="O23" s="56"/>
    </row>
    <row r="24" spans="2:15" ht="15.75" customHeight="1">
      <c r="B24" s="13">
        <v>300</v>
      </c>
      <c r="C24" s="197" t="s">
        <v>28</v>
      </c>
      <c r="D24" s="198"/>
      <c r="E24" s="171">
        <f>F24/$E$8</f>
        <v>2.625266302061422</v>
      </c>
      <c r="F24" s="173">
        <v>624.0258</v>
      </c>
      <c r="G24" s="185" t="s">
        <v>29</v>
      </c>
      <c r="H24" s="190" t="s">
        <v>30</v>
      </c>
      <c r="M24" s="3"/>
      <c r="N24" s="170"/>
      <c r="O24" s="56"/>
    </row>
    <row r="25" spans="2:15" ht="15" customHeight="1">
      <c r="B25" s="13">
        <v>600</v>
      </c>
      <c r="C25" s="12" t="s">
        <v>31</v>
      </c>
      <c r="D25" s="31"/>
      <c r="E25" s="171"/>
      <c r="F25" s="172"/>
      <c r="G25" s="186"/>
      <c r="H25" s="191"/>
      <c r="I25" s="55"/>
      <c r="M25" s="3"/>
      <c r="N25" s="170"/>
      <c r="O25" s="56"/>
    </row>
    <row r="26" spans="2:15" ht="15" customHeight="1">
      <c r="B26" s="13"/>
      <c r="C26" s="12">
        <v>610</v>
      </c>
      <c r="D26" s="31" t="s">
        <v>32</v>
      </c>
      <c r="E26" s="171">
        <f>F26/$E$8</f>
        <v>0.65918899472864967</v>
      </c>
      <c r="F26" s="174">
        <v>156.68922404700001</v>
      </c>
      <c r="G26" s="186"/>
      <c r="H26" s="191"/>
      <c r="I26" s="55"/>
      <c r="M26" s="3"/>
      <c r="N26" s="55"/>
      <c r="O26" s="56"/>
    </row>
    <row r="27" spans="2:15">
      <c r="B27" s="13"/>
      <c r="C27" s="12">
        <v>620</v>
      </c>
      <c r="D27" s="31" t="s">
        <v>33</v>
      </c>
      <c r="E27" s="171">
        <f>F27/$E$8</f>
        <v>1.4169036355490114</v>
      </c>
      <c r="F27" s="174">
        <v>336.79799416999998</v>
      </c>
      <c r="G27" s="186"/>
      <c r="H27" s="191"/>
      <c r="I27" s="55"/>
      <c r="M27" s="3"/>
      <c r="N27" s="169"/>
      <c r="O27" s="56"/>
    </row>
    <row r="28" spans="2:15">
      <c r="B28" s="13"/>
      <c r="C28" s="12">
        <v>630</v>
      </c>
      <c r="D28" s="31" t="s">
        <v>34</v>
      </c>
      <c r="E28" s="171">
        <f>F28/$E$8</f>
        <v>7.6604280050483808E-2</v>
      </c>
      <c r="F28" s="173">
        <v>18.208837368000001</v>
      </c>
      <c r="G28" s="186"/>
      <c r="H28" s="191"/>
      <c r="I28" s="55"/>
      <c r="M28" s="3"/>
      <c r="N28" s="169"/>
      <c r="O28" s="56"/>
    </row>
    <row r="29" spans="2:15" ht="15.75" customHeight="1">
      <c r="B29" s="13">
        <v>700</v>
      </c>
      <c r="C29" s="197" t="s">
        <v>35</v>
      </c>
      <c r="D29" s="198"/>
      <c r="E29" s="171">
        <f>F29/$E$8</f>
        <v>1.1260832982751367E-2</v>
      </c>
      <c r="F29" s="172">
        <v>2.6766999999999999</v>
      </c>
      <c r="G29" s="187"/>
      <c r="H29" s="192"/>
      <c r="I29" s="55"/>
      <c r="M29" s="3"/>
      <c r="N29" s="55"/>
      <c r="O29" s="56"/>
    </row>
    <row r="30" spans="2:15" ht="15" customHeight="1" thickBot="1">
      <c r="B30" s="25"/>
      <c r="C30" s="26" t="s">
        <v>36</v>
      </c>
      <c r="D30" s="26"/>
      <c r="E30" s="57">
        <f>SUM(E24:E29)</f>
        <v>4.7892240453723183</v>
      </c>
      <c r="F30" s="58">
        <f>SUM(F24:F29)</f>
        <v>1138.3985555850002</v>
      </c>
      <c r="G30" s="34"/>
      <c r="H30" s="27"/>
      <c r="I30" s="55"/>
      <c r="N30" s="55"/>
      <c r="O30" s="56"/>
    </row>
    <row r="31" spans="2:15" ht="17.25" customHeight="1">
      <c r="B31" s="28"/>
      <c r="C31" s="8"/>
      <c r="D31" s="8"/>
      <c r="E31" s="159"/>
      <c r="F31" s="160"/>
      <c r="G31" s="29"/>
      <c r="I31" s="55"/>
    </row>
    <row r="32" spans="2:15" ht="15" customHeight="1">
      <c r="B32" s="188" t="s">
        <v>37</v>
      </c>
      <c r="C32" s="188"/>
      <c r="D32" s="188"/>
      <c r="E32" s="159">
        <f>E30+E21</f>
        <v>20.438339737421124</v>
      </c>
      <c r="F32" s="160">
        <f>ROUND(F30+F21,2)</f>
        <v>4858.1899999999996</v>
      </c>
      <c r="G32" s="29"/>
    </row>
    <row r="33" spans="2:12">
      <c r="B33" s="28" t="s">
        <v>38</v>
      </c>
      <c r="C33" s="46"/>
      <c r="D33" s="30">
        <v>0.22</v>
      </c>
      <c r="E33" s="161">
        <f>E32*D33</f>
        <v>4.4964347422326476</v>
      </c>
      <c r="F33" s="160">
        <f>ROUND(F32*D33,2)</f>
        <v>1068.8</v>
      </c>
    </row>
    <row r="34" spans="2:12">
      <c r="B34" s="8" t="s">
        <v>39</v>
      </c>
      <c r="C34" s="8"/>
      <c r="D34" s="8"/>
      <c r="E34" s="159">
        <f>E33+E32</f>
        <v>24.934774479653772</v>
      </c>
      <c r="F34" s="160">
        <f>F33+F32</f>
        <v>5926.99</v>
      </c>
      <c r="G34" s="29"/>
    </row>
    <row r="35" spans="2:12">
      <c r="B35" s="8" t="s">
        <v>40</v>
      </c>
      <c r="C35" s="8"/>
      <c r="D35" s="8"/>
      <c r="E35" s="162" t="s">
        <v>41</v>
      </c>
      <c r="F35" s="160">
        <f>F32*12</f>
        <v>58298.28</v>
      </c>
      <c r="G35" s="60"/>
      <c r="H35" s="61"/>
    </row>
    <row r="36" spans="2:12" ht="15.75" thickBot="1">
      <c r="B36" s="8" t="s">
        <v>42</v>
      </c>
      <c r="C36" s="8"/>
      <c r="D36" s="8"/>
      <c r="E36" s="163" t="s">
        <v>41</v>
      </c>
      <c r="F36" s="164">
        <f>F34*12</f>
        <v>71123.88</v>
      </c>
      <c r="G36" s="62"/>
      <c r="H36" s="63"/>
    </row>
    <row r="37" spans="2:12" ht="15.75">
      <c r="B37" s="189"/>
      <c r="C37" s="189"/>
      <c r="D37" s="189"/>
      <c r="E37" s="189"/>
      <c r="F37" s="189"/>
      <c r="G37" s="145"/>
      <c r="H37" s="145"/>
      <c r="I37" s="145"/>
      <c r="J37" s="145"/>
      <c r="K37" s="64"/>
      <c r="L37" s="65"/>
    </row>
    <row r="38" spans="2:12" ht="51" customHeight="1">
      <c r="B38" s="177" t="s">
        <v>43</v>
      </c>
      <c r="C38" s="177"/>
      <c r="D38" s="177"/>
      <c r="E38" s="177"/>
      <c r="F38" s="177"/>
      <c r="G38" s="177"/>
      <c r="H38" s="177"/>
      <c r="I38" s="175"/>
      <c r="J38" s="175"/>
      <c r="K38" s="175"/>
      <c r="L38" s="175"/>
    </row>
    <row r="39" spans="2:12" ht="15.75">
      <c r="B39" s="2"/>
      <c r="C39" s="2"/>
      <c r="D39" s="2"/>
      <c r="E39" s="2"/>
      <c r="F39" s="2"/>
      <c r="G39" s="2"/>
      <c r="H39" s="2"/>
      <c r="I39" s="2"/>
      <c r="J39" s="2"/>
      <c r="K39" s="2"/>
      <c r="L39" s="2"/>
    </row>
    <row r="40" spans="2:12" ht="15.75">
      <c r="B40" s="2"/>
      <c r="C40" s="2"/>
      <c r="D40" s="2"/>
      <c r="E40" s="2"/>
      <c r="F40" s="2"/>
      <c r="G40" s="2"/>
      <c r="H40" s="2"/>
      <c r="I40" s="2"/>
      <c r="J40" s="2"/>
      <c r="K40" s="2"/>
      <c r="L40" s="2"/>
    </row>
    <row r="41" spans="2:12">
      <c r="B41" s="8" t="s">
        <v>44</v>
      </c>
      <c r="C41" s="8"/>
      <c r="D41" s="8"/>
      <c r="E41" s="8" t="s">
        <v>45</v>
      </c>
      <c r="G41" s="8"/>
      <c r="I41" s="8"/>
    </row>
    <row r="43" spans="2:12">
      <c r="B43" s="44" t="s">
        <v>46</v>
      </c>
      <c r="C43" s="44"/>
      <c r="D43" s="44"/>
      <c r="E43" s="44" t="s">
        <v>46</v>
      </c>
      <c r="F43" s="44"/>
      <c r="G43" s="44"/>
      <c r="H43" s="44"/>
      <c r="I43" s="44"/>
      <c r="J43" s="44"/>
      <c r="K43" s="44"/>
    </row>
    <row r="44" spans="2:12" ht="15.75">
      <c r="B44" s="2"/>
      <c r="C44" s="2"/>
      <c r="D44" s="2"/>
      <c r="E44" s="2"/>
      <c r="F44" s="2"/>
      <c r="G44" s="2"/>
      <c r="H44" s="2"/>
      <c r="I44" s="2"/>
      <c r="J44" s="2"/>
      <c r="K44" s="2"/>
      <c r="L44" s="2"/>
    </row>
  </sheetData>
  <mergeCells count="12">
    <mergeCell ref="A3:H3"/>
    <mergeCell ref="G24:G29"/>
    <mergeCell ref="C29:D29"/>
    <mergeCell ref="B32:D32"/>
    <mergeCell ref="B37:F37"/>
    <mergeCell ref="H24:H29"/>
    <mergeCell ref="H12:H20"/>
    <mergeCell ref="B38:H38"/>
    <mergeCell ref="C16:D16"/>
    <mergeCell ref="G18:G20"/>
    <mergeCell ref="C24:D24"/>
    <mergeCell ref="G12:G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0BB1A-DC50-443C-8894-2E1B05BF8684}">
  <dimension ref="A1:P136"/>
  <sheetViews>
    <sheetView workbookViewId="0">
      <selection sqref="A1:IV65536"/>
    </sheetView>
  </sheetViews>
  <sheetFormatPr defaultRowHeight="15"/>
  <cols>
    <col min="1" max="1" width="9.140625" style="68" customWidth="1"/>
    <col min="2" max="2" width="7.85546875" style="68" customWidth="1"/>
    <col min="3" max="3" width="14.7109375" style="68" customWidth="1"/>
    <col min="4" max="4" width="14.28515625" style="68" customWidth="1"/>
    <col min="5" max="7" width="14.7109375" style="68" customWidth="1"/>
    <col min="8" max="10" width="9.140625" style="68"/>
    <col min="11" max="11" width="11" style="68" customWidth="1"/>
    <col min="12" max="16384" width="9.140625" style="68"/>
  </cols>
  <sheetData>
    <row r="1" spans="1:16">
      <c r="A1" s="66"/>
      <c r="B1" s="66"/>
      <c r="C1" s="66"/>
      <c r="D1" s="66"/>
      <c r="E1" s="66"/>
      <c r="F1" s="66"/>
      <c r="G1" s="67"/>
    </row>
    <row r="2" spans="1:16">
      <c r="A2" s="66"/>
      <c r="B2" s="66"/>
      <c r="C2" s="66"/>
      <c r="D2" s="66"/>
      <c r="E2" s="66"/>
      <c r="F2" s="69"/>
      <c r="G2" s="70"/>
    </row>
    <row r="3" spans="1:16">
      <c r="A3" s="66"/>
      <c r="B3" s="66"/>
      <c r="C3" s="66"/>
      <c r="D3" s="66"/>
      <c r="E3" s="66"/>
      <c r="F3" s="69"/>
      <c r="G3" s="70"/>
      <c r="K3" s="71" t="s">
        <v>2</v>
      </c>
      <c r="L3" s="71" t="s">
        <v>47</v>
      </c>
      <c r="M3" s="72"/>
    </row>
    <row r="4" spans="1:16" ht="21">
      <c r="A4" s="66"/>
      <c r="B4" s="73" t="s">
        <v>48</v>
      </c>
      <c r="C4" s="66"/>
      <c r="D4" s="66"/>
      <c r="E4" s="74"/>
      <c r="F4" s="75"/>
      <c r="G4" s="66"/>
      <c r="K4" s="76" t="s">
        <v>49</v>
      </c>
      <c r="L4" s="77">
        <v>244.7</v>
      </c>
      <c r="M4" s="78">
        <f>L4/$L$9</f>
        <v>0.15220501337314174</v>
      </c>
      <c r="N4" s="79"/>
      <c r="O4" s="80"/>
    </row>
    <row r="5" spans="1:16">
      <c r="A5" s="66"/>
      <c r="B5" s="66"/>
      <c r="C5" s="66"/>
      <c r="D5" s="66"/>
      <c r="E5" s="66"/>
      <c r="F5" s="75"/>
      <c r="G5" s="66"/>
      <c r="K5" s="76"/>
      <c r="L5" s="77"/>
      <c r="M5" s="78"/>
      <c r="N5" s="81"/>
      <c r="O5" s="80"/>
    </row>
    <row r="6" spans="1:16">
      <c r="A6" s="66"/>
      <c r="B6" s="82" t="s">
        <v>50</v>
      </c>
      <c r="C6" s="83"/>
      <c r="D6" s="84"/>
      <c r="E6" s="113">
        <v>43405</v>
      </c>
      <c r="F6" s="85"/>
      <c r="G6" s="107"/>
      <c r="K6" s="76"/>
      <c r="L6" s="77"/>
      <c r="M6" s="78"/>
      <c r="N6" s="88"/>
      <c r="O6" s="88"/>
    </row>
    <row r="7" spans="1:16">
      <c r="A7" s="66"/>
      <c r="B7" s="89" t="s">
        <v>51</v>
      </c>
      <c r="C7" s="90"/>
      <c r="E7" s="91">
        <v>120</v>
      </c>
      <c r="F7" s="92" t="s">
        <v>52</v>
      </c>
      <c r="G7" s="66"/>
      <c r="K7" s="76"/>
      <c r="L7" s="77"/>
      <c r="M7" s="78"/>
      <c r="N7" s="93"/>
      <c r="O7" s="93"/>
    </row>
    <row r="8" spans="1:16">
      <c r="A8" s="66"/>
      <c r="B8" s="89" t="s">
        <v>53</v>
      </c>
      <c r="C8" s="90"/>
      <c r="D8" s="94">
        <f>E6-1</f>
        <v>43404</v>
      </c>
      <c r="E8" s="114">
        <v>118616.67</v>
      </c>
      <c r="F8" s="92" t="s">
        <v>54</v>
      </c>
      <c r="G8" s="66"/>
      <c r="K8" s="76"/>
      <c r="L8" s="77"/>
      <c r="M8" s="78"/>
      <c r="N8" s="93"/>
      <c r="O8" s="93"/>
    </row>
    <row r="9" spans="1:16">
      <c r="A9" s="66"/>
      <c r="B9" s="89" t="s">
        <v>53</v>
      </c>
      <c r="C9" s="90"/>
      <c r="D9" s="94">
        <f>EDATE(D8,E7)</f>
        <v>47057</v>
      </c>
      <c r="E9" s="115">
        <v>104617.47</v>
      </c>
      <c r="F9" s="92" t="s">
        <v>54</v>
      </c>
      <c r="K9" s="86" t="s">
        <v>55</v>
      </c>
      <c r="L9" s="87">
        <v>1607.7</v>
      </c>
      <c r="M9" s="86"/>
      <c r="N9" s="93"/>
      <c r="O9" s="93"/>
    </row>
    <row r="10" spans="1:16">
      <c r="A10" s="66"/>
      <c r="B10" s="89" t="s">
        <v>56</v>
      </c>
      <c r="C10" s="90"/>
      <c r="E10" s="108">
        <f>M4</f>
        <v>0.15220501337314174</v>
      </c>
      <c r="F10" s="92"/>
      <c r="M10" s="95"/>
      <c r="N10" s="95"/>
      <c r="O10" s="95"/>
    </row>
    <row r="11" spans="1:16">
      <c r="A11" s="66"/>
      <c r="B11" s="89" t="s">
        <v>57</v>
      </c>
      <c r="C11" s="90"/>
      <c r="E11" s="114">
        <f>ROUND(E8*E10,2)</f>
        <v>18054.05</v>
      </c>
      <c r="F11" s="92" t="s">
        <v>54</v>
      </c>
      <c r="M11" s="95"/>
      <c r="N11" s="95"/>
      <c r="O11" s="95"/>
    </row>
    <row r="12" spans="1:16">
      <c r="A12" s="66"/>
      <c r="B12" s="89" t="s">
        <v>58</v>
      </c>
      <c r="C12" s="90"/>
      <c r="E12" s="114">
        <f>ROUND(E9*E10,2)</f>
        <v>15923.3</v>
      </c>
      <c r="F12" s="92" t="s">
        <v>54</v>
      </c>
      <c r="G12" s="109"/>
      <c r="K12" s="97"/>
      <c r="L12" s="97"/>
      <c r="M12" s="93"/>
      <c r="N12" s="93"/>
      <c r="O12" s="93"/>
      <c r="P12" s="95"/>
    </row>
    <row r="13" spans="1:16">
      <c r="A13" s="66"/>
      <c r="B13" s="98" t="s">
        <v>59</v>
      </c>
      <c r="C13" s="99"/>
      <c r="D13" s="100"/>
      <c r="E13" s="112">
        <v>4.3999999999999997E-2</v>
      </c>
      <c r="F13" s="101"/>
      <c r="G13" s="102"/>
      <c r="K13" s="97"/>
      <c r="L13" s="97"/>
      <c r="M13" s="93"/>
      <c r="N13" s="93"/>
      <c r="O13" s="93"/>
      <c r="P13" s="95"/>
    </row>
    <row r="14" spans="1:16">
      <c r="A14" s="66"/>
      <c r="B14" s="91"/>
      <c r="C14" s="90"/>
      <c r="E14" s="103"/>
      <c r="F14" s="91"/>
      <c r="G14" s="102"/>
      <c r="K14" s="97"/>
      <c r="L14" s="97"/>
      <c r="M14" s="93"/>
      <c r="N14" s="93"/>
      <c r="O14" s="93"/>
      <c r="P14" s="95"/>
    </row>
    <row r="15" spans="1:16">
      <c r="K15" s="97"/>
      <c r="L15" s="97"/>
      <c r="M15" s="93"/>
      <c r="N15" s="93"/>
      <c r="O15" s="93"/>
      <c r="P15" s="95"/>
    </row>
    <row r="16" spans="1:16" ht="15.75" thickBot="1">
      <c r="A16" s="104" t="s">
        <v>60</v>
      </c>
      <c r="B16" s="104" t="s">
        <v>61</v>
      </c>
      <c r="C16" s="104" t="s">
        <v>62</v>
      </c>
      <c r="D16" s="104" t="s">
        <v>63</v>
      </c>
      <c r="E16" s="104" t="s">
        <v>64</v>
      </c>
      <c r="F16" s="104" t="s">
        <v>65</v>
      </c>
      <c r="G16" s="104" t="s">
        <v>66</v>
      </c>
      <c r="K16" s="97"/>
      <c r="L16" s="97"/>
      <c r="M16" s="93"/>
      <c r="N16" s="93"/>
      <c r="O16" s="93"/>
      <c r="P16" s="95"/>
    </row>
    <row r="17" spans="1:16">
      <c r="A17" s="105">
        <f>E6</f>
        <v>43405</v>
      </c>
      <c r="B17" s="90">
        <v>1</v>
      </c>
      <c r="C17" s="75">
        <f>E11</f>
        <v>18054.05</v>
      </c>
      <c r="D17" s="106">
        <f>ROUND(C17*$E$13/12,2)</f>
        <v>66.2</v>
      </c>
      <c r="E17" s="106">
        <f>PPMT($E$13/12,B17,$E$7,-$E$11,$E$12,0)</f>
        <v>14.167436786384842</v>
      </c>
      <c r="F17" s="106">
        <f>ROUND(PMT($E$13/12,E7,-E11,E12),2)</f>
        <v>80.37</v>
      </c>
      <c r="G17" s="106">
        <f>C17-E17</f>
        <v>18039.882563213614</v>
      </c>
      <c r="K17" s="97"/>
      <c r="L17" s="97"/>
      <c r="M17" s="93"/>
      <c r="N17" s="93"/>
      <c r="O17" s="93"/>
      <c r="P17" s="95"/>
    </row>
    <row r="18" spans="1:16">
      <c r="A18" s="105">
        <f>EDATE(A17,1)</f>
        <v>43435</v>
      </c>
      <c r="B18" s="90">
        <v>2</v>
      </c>
      <c r="C18" s="75">
        <f>G17</f>
        <v>18039.882563213614</v>
      </c>
      <c r="D18" s="106">
        <f t="shared" ref="D18:D75" si="0">ROUND(C18*$E$13/12,2)</f>
        <v>66.150000000000006</v>
      </c>
      <c r="E18" s="106">
        <f t="shared" ref="E18:E76" si="1">PPMT($E$13/12,B18,$E$7,-$E$11,$E$12,0)</f>
        <v>14.219384054601587</v>
      </c>
      <c r="F18" s="106">
        <f>F17</f>
        <v>80.37</v>
      </c>
      <c r="G18" s="106">
        <f t="shared" ref="G18:G75" si="2">C18-E18</f>
        <v>18025.663179159012</v>
      </c>
      <c r="K18" s="97"/>
      <c r="L18" s="97"/>
      <c r="M18" s="93"/>
      <c r="N18" s="93"/>
      <c r="O18" s="93"/>
      <c r="P18" s="95"/>
    </row>
    <row r="19" spans="1:16">
      <c r="A19" s="105">
        <f>EDATE(A18,1)</f>
        <v>43466</v>
      </c>
      <c r="B19" s="90">
        <v>3</v>
      </c>
      <c r="C19" s="75">
        <f>G18</f>
        <v>18025.663179159012</v>
      </c>
      <c r="D19" s="106">
        <f t="shared" si="0"/>
        <v>66.09</v>
      </c>
      <c r="E19" s="106">
        <f t="shared" si="1"/>
        <v>14.271521796135128</v>
      </c>
      <c r="F19" s="106">
        <f t="shared" ref="F19:F82" si="3">F18</f>
        <v>80.37</v>
      </c>
      <c r="G19" s="106">
        <f t="shared" si="2"/>
        <v>18011.391657362878</v>
      </c>
      <c r="K19" s="97"/>
      <c r="L19" s="97"/>
      <c r="M19" s="93"/>
      <c r="N19" s="93"/>
      <c r="O19" s="93"/>
      <c r="P19" s="95"/>
    </row>
    <row r="20" spans="1:16">
      <c r="A20" s="105">
        <f t="shared" ref="A20:A83" si="4">EDATE(A19,1)</f>
        <v>43497</v>
      </c>
      <c r="B20" s="90">
        <v>4</v>
      </c>
      <c r="C20" s="75">
        <f t="shared" ref="C20:C75" si="5">G19</f>
        <v>18011.391657362878</v>
      </c>
      <c r="D20" s="106">
        <f t="shared" si="0"/>
        <v>66.040000000000006</v>
      </c>
      <c r="E20" s="106">
        <f t="shared" si="1"/>
        <v>14.323850709387623</v>
      </c>
      <c r="F20" s="106">
        <f t="shared" si="3"/>
        <v>80.37</v>
      </c>
      <c r="G20" s="106">
        <f t="shared" si="2"/>
        <v>17997.067806653489</v>
      </c>
      <c r="K20" s="97"/>
      <c r="L20" s="97"/>
      <c r="M20" s="93"/>
      <c r="N20" s="93"/>
      <c r="O20" s="93"/>
      <c r="P20" s="95"/>
    </row>
    <row r="21" spans="1:16">
      <c r="A21" s="105">
        <f t="shared" si="4"/>
        <v>43525</v>
      </c>
      <c r="B21" s="90">
        <v>5</v>
      </c>
      <c r="C21" s="75">
        <f t="shared" si="5"/>
        <v>17997.067806653489</v>
      </c>
      <c r="D21" s="106">
        <f t="shared" si="0"/>
        <v>65.989999999999995</v>
      </c>
      <c r="E21" s="106">
        <f t="shared" si="1"/>
        <v>14.376371495322045</v>
      </c>
      <c r="F21" s="106">
        <f t="shared" si="3"/>
        <v>80.37</v>
      </c>
      <c r="G21" s="106">
        <f t="shared" si="2"/>
        <v>17982.691435158165</v>
      </c>
      <c r="K21" s="97"/>
      <c r="L21" s="97"/>
      <c r="M21" s="93"/>
      <c r="N21" s="93"/>
      <c r="O21" s="93"/>
      <c r="P21" s="95"/>
    </row>
    <row r="22" spans="1:16">
      <c r="A22" s="105">
        <f t="shared" si="4"/>
        <v>43556</v>
      </c>
      <c r="B22" s="90">
        <v>6</v>
      </c>
      <c r="C22" s="75">
        <f t="shared" si="5"/>
        <v>17982.691435158165</v>
      </c>
      <c r="D22" s="106">
        <f t="shared" si="0"/>
        <v>65.94</v>
      </c>
      <c r="E22" s="106">
        <f t="shared" si="1"/>
        <v>14.429084857471558</v>
      </c>
      <c r="F22" s="106">
        <f t="shared" si="3"/>
        <v>80.37</v>
      </c>
      <c r="G22" s="106">
        <f t="shared" si="2"/>
        <v>17968.262350300694</v>
      </c>
      <c r="K22" s="97"/>
      <c r="L22" s="97"/>
      <c r="M22" s="93"/>
      <c r="N22" s="93"/>
      <c r="O22" s="93"/>
      <c r="P22" s="95"/>
    </row>
    <row r="23" spans="1:16">
      <c r="A23" s="105">
        <f t="shared" si="4"/>
        <v>43586</v>
      </c>
      <c r="B23" s="90">
        <v>7</v>
      </c>
      <c r="C23" s="75">
        <f t="shared" si="5"/>
        <v>17968.262350300694</v>
      </c>
      <c r="D23" s="106">
        <f t="shared" si="0"/>
        <v>65.88</v>
      </c>
      <c r="E23" s="106">
        <f t="shared" si="1"/>
        <v>14.481991501948954</v>
      </c>
      <c r="F23" s="106">
        <f t="shared" si="3"/>
        <v>80.37</v>
      </c>
      <c r="G23" s="106">
        <f t="shared" si="2"/>
        <v>17953.780358798744</v>
      </c>
      <c r="K23" s="97"/>
      <c r="L23" s="97"/>
      <c r="M23" s="93"/>
      <c r="N23" s="93"/>
      <c r="O23" s="93"/>
      <c r="P23" s="95"/>
    </row>
    <row r="24" spans="1:16">
      <c r="A24" s="105">
        <f>EDATE(A23,1)</f>
        <v>43617</v>
      </c>
      <c r="B24" s="90">
        <v>8</v>
      </c>
      <c r="C24" s="75">
        <f t="shared" si="5"/>
        <v>17953.780358798744</v>
      </c>
      <c r="D24" s="106">
        <f t="shared" si="0"/>
        <v>65.83</v>
      </c>
      <c r="E24" s="106">
        <f t="shared" si="1"/>
        <v>14.535092137456099</v>
      </c>
      <c r="F24" s="106">
        <f t="shared" si="3"/>
        <v>80.37</v>
      </c>
      <c r="G24" s="106">
        <f t="shared" si="2"/>
        <v>17939.245266661288</v>
      </c>
      <c r="K24" s="97"/>
      <c r="L24" s="97"/>
      <c r="M24" s="93"/>
      <c r="N24" s="93"/>
      <c r="O24" s="93"/>
      <c r="P24" s="95"/>
    </row>
    <row r="25" spans="1:16">
      <c r="A25" s="105">
        <f t="shared" si="4"/>
        <v>43647</v>
      </c>
      <c r="B25" s="90">
        <v>9</v>
      </c>
      <c r="C25" s="75">
        <f t="shared" si="5"/>
        <v>17939.245266661288</v>
      </c>
      <c r="D25" s="106">
        <f t="shared" si="0"/>
        <v>65.78</v>
      </c>
      <c r="E25" s="106">
        <f t="shared" si="1"/>
        <v>14.588387475293439</v>
      </c>
      <c r="F25" s="106">
        <f t="shared" si="3"/>
        <v>80.37</v>
      </c>
      <c r="G25" s="106">
        <f t="shared" si="2"/>
        <v>17924.656879185994</v>
      </c>
      <c r="K25" s="97"/>
      <c r="L25" s="97"/>
      <c r="M25" s="93"/>
      <c r="N25" s="93"/>
      <c r="O25" s="93"/>
      <c r="P25" s="95"/>
    </row>
    <row r="26" spans="1:16">
      <c r="A26" s="105">
        <f t="shared" si="4"/>
        <v>43678</v>
      </c>
      <c r="B26" s="90">
        <v>10</v>
      </c>
      <c r="C26" s="75">
        <f t="shared" si="5"/>
        <v>17924.656879185994</v>
      </c>
      <c r="D26" s="106">
        <f t="shared" si="0"/>
        <v>65.72</v>
      </c>
      <c r="E26" s="106">
        <f t="shared" si="1"/>
        <v>14.641878229369516</v>
      </c>
      <c r="F26" s="106">
        <f t="shared" si="3"/>
        <v>80.37</v>
      </c>
      <c r="G26" s="106">
        <f t="shared" si="2"/>
        <v>17910.015000956624</v>
      </c>
      <c r="K26" s="97"/>
      <c r="L26" s="97"/>
      <c r="M26" s="93"/>
      <c r="N26" s="93"/>
      <c r="O26" s="93"/>
      <c r="P26" s="95"/>
    </row>
    <row r="27" spans="1:16">
      <c r="A27" s="105">
        <f t="shared" si="4"/>
        <v>43709</v>
      </c>
      <c r="B27" s="90">
        <v>11</v>
      </c>
      <c r="C27" s="75">
        <f t="shared" si="5"/>
        <v>17910.015000956624</v>
      </c>
      <c r="D27" s="106">
        <f t="shared" si="0"/>
        <v>65.67</v>
      </c>
      <c r="E27" s="106">
        <f t="shared" si="1"/>
        <v>14.695565116210537</v>
      </c>
      <c r="F27" s="106">
        <f t="shared" si="3"/>
        <v>80.37</v>
      </c>
      <c r="G27" s="106">
        <f t="shared" si="2"/>
        <v>17895.319435840414</v>
      </c>
    </row>
    <row r="28" spans="1:16">
      <c r="A28" s="105">
        <f t="shared" si="4"/>
        <v>43739</v>
      </c>
      <c r="B28" s="90">
        <v>12</v>
      </c>
      <c r="C28" s="75">
        <f t="shared" si="5"/>
        <v>17895.319435840414</v>
      </c>
      <c r="D28" s="106">
        <f t="shared" si="0"/>
        <v>65.62</v>
      </c>
      <c r="E28" s="106">
        <f t="shared" si="1"/>
        <v>14.749448854969975</v>
      </c>
      <c r="F28" s="106">
        <f t="shared" si="3"/>
        <v>80.37</v>
      </c>
      <c r="G28" s="106">
        <f t="shared" si="2"/>
        <v>17880.569986985443</v>
      </c>
    </row>
    <row r="29" spans="1:16">
      <c r="A29" s="105">
        <f t="shared" si="4"/>
        <v>43770</v>
      </c>
      <c r="B29" s="90">
        <v>13</v>
      </c>
      <c r="C29" s="75">
        <f t="shared" si="5"/>
        <v>17880.569986985443</v>
      </c>
      <c r="D29" s="106">
        <f t="shared" si="0"/>
        <v>65.56</v>
      </c>
      <c r="E29" s="106">
        <f t="shared" si="1"/>
        <v>14.803530167438199</v>
      </c>
      <c r="F29" s="106">
        <f t="shared" si="3"/>
        <v>80.37</v>
      </c>
      <c r="G29" s="106">
        <f t="shared" si="2"/>
        <v>17865.766456818004</v>
      </c>
    </row>
    <row r="30" spans="1:16">
      <c r="A30" s="105">
        <f t="shared" si="4"/>
        <v>43800</v>
      </c>
      <c r="B30" s="90">
        <v>14</v>
      </c>
      <c r="C30" s="75">
        <f t="shared" si="5"/>
        <v>17865.766456818004</v>
      </c>
      <c r="D30" s="106">
        <f t="shared" si="0"/>
        <v>65.510000000000005</v>
      </c>
      <c r="E30" s="106">
        <f t="shared" si="1"/>
        <v>14.85780977805214</v>
      </c>
      <c r="F30" s="106">
        <f t="shared" si="3"/>
        <v>80.37</v>
      </c>
      <c r="G30" s="106">
        <f t="shared" si="2"/>
        <v>17850.908647039952</v>
      </c>
    </row>
    <row r="31" spans="1:16">
      <c r="A31" s="105">
        <f t="shared" si="4"/>
        <v>43831</v>
      </c>
      <c r="B31" s="90">
        <v>15</v>
      </c>
      <c r="C31" s="75">
        <f t="shared" si="5"/>
        <v>17850.908647039952</v>
      </c>
      <c r="D31" s="106">
        <f t="shared" si="0"/>
        <v>65.45</v>
      </c>
      <c r="E31" s="106">
        <f t="shared" si="1"/>
        <v>14.912288413904994</v>
      </c>
      <c r="F31" s="106">
        <f t="shared" si="3"/>
        <v>80.37</v>
      </c>
      <c r="G31" s="106">
        <f t="shared" si="2"/>
        <v>17835.996358626049</v>
      </c>
    </row>
    <row r="32" spans="1:16">
      <c r="A32" s="105">
        <f t="shared" si="4"/>
        <v>43862</v>
      </c>
      <c r="B32" s="90">
        <v>16</v>
      </c>
      <c r="C32" s="75">
        <f t="shared" si="5"/>
        <v>17835.996358626049</v>
      </c>
      <c r="D32" s="106">
        <f t="shared" si="0"/>
        <v>65.400000000000006</v>
      </c>
      <c r="E32" s="106">
        <f t="shared" si="1"/>
        <v>14.966966804755984</v>
      </c>
      <c r="F32" s="106">
        <f t="shared" si="3"/>
        <v>80.37</v>
      </c>
      <c r="G32" s="106">
        <f t="shared" si="2"/>
        <v>17821.029391821292</v>
      </c>
    </row>
    <row r="33" spans="1:7">
      <c r="A33" s="105">
        <f t="shared" si="4"/>
        <v>43891</v>
      </c>
      <c r="B33" s="90">
        <v>17</v>
      </c>
      <c r="C33" s="75">
        <f t="shared" si="5"/>
        <v>17821.029391821292</v>
      </c>
      <c r="D33" s="106">
        <f t="shared" si="0"/>
        <v>65.34</v>
      </c>
      <c r="E33" s="106">
        <f t="shared" si="1"/>
        <v>15.021845683040086</v>
      </c>
      <c r="F33" s="106">
        <f t="shared" si="3"/>
        <v>80.37</v>
      </c>
      <c r="G33" s="106">
        <f t="shared" si="2"/>
        <v>17806.007546138251</v>
      </c>
    </row>
    <row r="34" spans="1:7">
      <c r="A34" s="105">
        <f t="shared" si="4"/>
        <v>43922</v>
      </c>
      <c r="B34" s="90">
        <v>18</v>
      </c>
      <c r="C34" s="75">
        <f t="shared" si="5"/>
        <v>17806.007546138251</v>
      </c>
      <c r="D34" s="106">
        <f t="shared" si="0"/>
        <v>65.290000000000006</v>
      </c>
      <c r="E34" s="106">
        <f t="shared" si="1"/>
        <v>15.076925783877899</v>
      </c>
      <c r="F34" s="106">
        <f t="shared" si="3"/>
        <v>80.37</v>
      </c>
      <c r="G34" s="106">
        <f t="shared" si="2"/>
        <v>17790.930620354375</v>
      </c>
    </row>
    <row r="35" spans="1:7">
      <c r="A35" s="105">
        <f t="shared" si="4"/>
        <v>43952</v>
      </c>
      <c r="B35" s="90">
        <v>19</v>
      </c>
      <c r="C35" s="75">
        <f t="shared" si="5"/>
        <v>17790.930620354375</v>
      </c>
      <c r="D35" s="106">
        <f t="shared" si="0"/>
        <v>65.23</v>
      </c>
      <c r="E35" s="106">
        <f t="shared" si="1"/>
        <v>15.132207845085453</v>
      </c>
      <c r="F35" s="106">
        <f t="shared" si="3"/>
        <v>80.37</v>
      </c>
      <c r="G35" s="106">
        <f t="shared" si="2"/>
        <v>17775.798412509288</v>
      </c>
    </row>
    <row r="36" spans="1:7">
      <c r="A36" s="105">
        <f t="shared" si="4"/>
        <v>43983</v>
      </c>
      <c r="B36" s="90">
        <v>20</v>
      </c>
      <c r="C36" s="75">
        <f t="shared" si="5"/>
        <v>17775.798412509288</v>
      </c>
      <c r="D36" s="106">
        <f t="shared" si="0"/>
        <v>65.180000000000007</v>
      </c>
      <c r="E36" s="106">
        <f t="shared" si="1"/>
        <v>15.187692607184101</v>
      </c>
      <c r="F36" s="106">
        <f t="shared" si="3"/>
        <v>80.37</v>
      </c>
      <c r="G36" s="106">
        <f t="shared" si="2"/>
        <v>17760.610719902103</v>
      </c>
    </row>
    <row r="37" spans="1:7">
      <c r="A37" s="105">
        <f t="shared" si="4"/>
        <v>44013</v>
      </c>
      <c r="B37" s="90">
        <v>21</v>
      </c>
      <c r="C37" s="75">
        <f t="shared" si="5"/>
        <v>17760.610719902103</v>
      </c>
      <c r="D37" s="106">
        <f t="shared" si="0"/>
        <v>65.12</v>
      </c>
      <c r="E37" s="106">
        <f t="shared" si="1"/>
        <v>15.243380813410441</v>
      </c>
      <c r="F37" s="106">
        <f t="shared" si="3"/>
        <v>80.37</v>
      </c>
      <c r="G37" s="106">
        <f t="shared" si="2"/>
        <v>17745.367339088691</v>
      </c>
    </row>
    <row r="38" spans="1:7">
      <c r="A38" s="105">
        <f t="shared" si="4"/>
        <v>44044</v>
      </c>
      <c r="B38" s="90">
        <v>22</v>
      </c>
      <c r="C38" s="75">
        <f t="shared" si="5"/>
        <v>17745.367339088691</v>
      </c>
      <c r="D38" s="106">
        <f t="shared" si="0"/>
        <v>65.069999999999993</v>
      </c>
      <c r="E38" s="106">
        <f t="shared" si="1"/>
        <v>15.299273209726278</v>
      </c>
      <c r="F38" s="106">
        <f t="shared" si="3"/>
        <v>80.37</v>
      </c>
      <c r="G38" s="106">
        <f t="shared" si="2"/>
        <v>17730.068065878964</v>
      </c>
    </row>
    <row r="39" spans="1:7">
      <c r="A39" s="105">
        <f t="shared" si="4"/>
        <v>44075</v>
      </c>
      <c r="B39" s="90">
        <v>23</v>
      </c>
      <c r="C39" s="75">
        <f t="shared" si="5"/>
        <v>17730.068065878964</v>
      </c>
      <c r="D39" s="106">
        <f t="shared" si="0"/>
        <v>65.010000000000005</v>
      </c>
      <c r="E39" s="106">
        <f t="shared" si="1"/>
        <v>15.355370544828611</v>
      </c>
      <c r="F39" s="106">
        <f t="shared" si="3"/>
        <v>80.37</v>
      </c>
      <c r="G39" s="106">
        <f t="shared" si="2"/>
        <v>17714.712695334136</v>
      </c>
    </row>
    <row r="40" spans="1:7">
      <c r="A40" s="105">
        <f t="shared" si="4"/>
        <v>44105</v>
      </c>
      <c r="B40" s="90">
        <v>24</v>
      </c>
      <c r="C40" s="75">
        <f t="shared" si="5"/>
        <v>17714.712695334136</v>
      </c>
      <c r="D40" s="106">
        <f t="shared" si="0"/>
        <v>64.95</v>
      </c>
      <c r="E40" s="106">
        <f t="shared" si="1"/>
        <v>15.411673570159646</v>
      </c>
      <c r="F40" s="106">
        <f t="shared" si="3"/>
        <v>80.37</v>
      </c>
      <c r="G40" s="106">
        <f t="shared" si="2"/>
        <v>17699.301021763975</v>
      </c>
    </row>
    <row r="41" spans="1:7">
      <c r="A41" s="105">
        <f t="shared" si="4"/>
        <v>44136</v>
      </c>
      <c r="B41" s="90">
        <v>25</v>
      </c>
      <c r="C41" s="75">
        <f t="shared" si="5"/>
        <v>17699.301021763975</v>
      </c>
      <c r="D41" s="106">
        <f t="shared" si="0"/>
        <v>64.900000000000006</v>
      </c>
      <c r="E41" s="106">
        <f t="shared" si="1"/>
        <v>15.4681830399169</v>
      </c>
      <c r="F41" s="106">
        <f t="shared" si="3"/>
        <v>80.37</v>
      </c>
      <c r="G41" s="106">
        <f t="shared" si="2"/>
        <v>17683.832838724058</v>
      </c>
    </row>
    <row r="42" spans="1:7">
      <c r="A42" s="105">
        <f t="shared" si="4"/>
        <v>44166</v>
      </c>
      <c r="B42" s="90">
        <v>26</v>
      </c>
      <c r="C42" s="75">
        <f t="shared" si="5"/>
        <v>17683.832838724058</v>
      </c>
      <c r="D42" s="106">
        <f t="shared" si="0"/>
        <v>64.84</v>
      </c>
      <c r="E42" s="106">
        <f t="shared" si="1"/>
        <v>15.524899711063261</v>
      </c>
      <c r="F42" s="106">
        <f t="shared" si="3"/>
        <v>80.37</v>
      </c>
      <c r="G42" s="106">
        <f t="shared" si="2"/>
        <v>17668.307939012993</v>
      </c>
    </row>
    <row r="43" spans="1:7">
      <c r="A43" s="105">
        <f t="shared" si="4"/>
        <v>44197</v>
      </c>
      <c r="B43" s="90">
        <v>27</v>
      </c>
      <c r="C43" s="75">
        <f t="shared" si="5"/>
        <v>17668.307939012993</v>
      </c>
      <c r="D43" s="106">
        <f t="shared" si="0"/>
        <v>64.78</v>
      </c>
      <c r="E43" s="106">
        <f t="shared" si="1"/>
        <v>15.581824343337159</v>
      </c>
      <c r="F43" s="106">
        <f t="shared" si="3"/>
        <v>80.37</v>
      </c>
      <c r="G43" s="106">
        <f t="shared" si="2"/>
        <v>17652.726114669655</v>
      </c>
    </row>
    <row r="44" spans="1:7">
      <c r="A44" s="105">
        <f t="shared" si="4"/>
        <v>44228</v>
      </c>
      <c r="B44" s="90">
        <v>28</v>
      </c>
      <c r="C44" s="75">
        <f t="shared" si="5"/>
        <v>17652.726114669655</v>
      </c>
      <c r="D44" s="106">
        <f t="shared" si="0"/>
        <v>64.73</v>
      </c>
      <c r="E44" s="106">
        <f t="shared" si="1"/>
        <v>15.638957699262729</v>
      </c>
      <c r="F44" s="106">
        <f t="shared" si="3"/>
        <v>80.37</v>
      </c>
      <c r="G44" s="106">
        <f t="shared" si="2"/>
        <v>17637.087156970392</v>
      </c>
    </row>
    <row r="45" spans="1:7">
      <c r="A45" s="105">
        <f t="shared" si="4"/>
        <v>44256</v>
      </c>
      <c r="B45" s="90">
        <v>29</v>
      </c>
      <c r="C45" s="75">
        <f t="shared" si="5"/>
        <v>17637.087156970392</v>
      </c>
      <c r="D45" s="106">
        <f t="shared" si="0"/>
        <v>64.67</v>
      </c>
      <c r="E45" s="106">
        <f t="shared" si="1"/>
        <v>15.696300544160028</v>
      </c>
      <c r="F45" s="106">
        <f t="shared" si="3"/>
        <v>80.37</v>
      </c>
      <c r="G45" s="106">
        <f t="shared" si="2"/>
        <v>17621.390856426231</v>
      </c>
    </row>
    <row r="46" spans="1:7">
      <c r="A46" s="105">
        <f t="shared" si="4"/>
        <v>44287</v>
      </c>
      <c r="B46" s="90">
        <v>30</v>
      </c>
      <c r="C46" s="75">
        <f t="shared" si="5"/>
        <v>17621.390856426231</v>
      </c>
      <c r="D46" s="106">
        <f t="shared" si="0"/>
        <v>64.61</v>
      </c>
      <c r="E46" s="106">
        <f t="shared" si="1"/>
        <v>15.75385364615528</v>
      </c>
      <c r="F46" s="106">
        <f t="shared" si="3"/>
        <v>80.37</v>
      </c>
      <c r="G46" s="106">
        <f t="shared" si="2"/>
        <v>17605.637002780077</v>
      </c>
    </row>
    <row r="47" spans="1:7">
      <c r="A47" s="105">
        <f t="shared" si="4"/>
        <v>44317</v>
      </c>
      <c r="B47" s="90">
        <v>31</v>
      </c>
      <c r="C47" s="75">
        <f t="shared" si="5"/>
        <v>17605.637002780077</v>
      </c>
      <c r="D47" s="106">
        <f t="shared" si="0"/>
        <v>64.55</v>
      </c>
      <c r="E47" s="106">
        <f t="shared" si="1"/>
        <v>15.811617776191182</v>
      </c>
      <c r="F47" s="106">
        <f t="shared" si="3"/>
        <v>80.37</v>
      </c>
      <c r="G47" s="106">
        <f t="shared" si="2"/>
        <v>17589.825385003885</v>
      </c>
    </row>
    <row r="48" spans="1:7">
      <c r="A48" s="105">
        <f t="shared" si="4"/>
        <v>44348</v>
      </c>
      <c r="B48" s="90">
        <v>32</v>
      </c>
      <c r="C48" s="75">
        <f t="shared" si="5"/>
        <v>17589.825385003885</v>
      </c>
      <c r="D48" s="106">
        <f t="shared" si="0"/>
        <v>64.5</v>
      </c>
      <c r="E48" s="106">
        <f t="shared" si="1"/>
        <v>15.869593708037216</v>
      </c>
      <c r="F48" s="106">
        <f t="shared" si="3"/>
        <v>80.37</v>
      </c>
      <c r="G48" s="106">
        <f t="shared" si="2"/>
        <v>17573.955791295848</v>
      </c>
    </row>
    <row r="49" spans="1:7">
      <c r="A49" s="105">
        <f t="shared" si="4"/>
        <v>44378</v>
      </c>
      <c r="B49" s="90">
        <v>33</v>
      </c>
      <c r="C49" s="75">
        <f t="shared" si="5"/>
        <v>17573.955791295848</v>
      </c>
      <c r="D49" s="106">
        <f t="shared" si="0"/>
        <v>64.44</v>
      </c>
      <c r="E49" s="106">
        <f t="shared" si="1"/>
        <v>15.92778221830002</v>
      </c>
      <c r="F49" s="106">
        <f t="shared" si="3"/>
        <v>80.37</v>
      </c>
      <c r="G49" s="106">
        <f t="shared" si="2"/>
        <v>17558.028009077549</v>
      </c>
    </row>
    <row r="50" spans="1:7">
      <c r="A50" s="105">
        <f t="shared" si="4"/>
        <v>44409</v>
      </c>
      <c r="B50" s="90">
        <v>34</v>
      </c>
      <c r="C50" s="75">
        <f t="shared" si="5"/>
        <v>17558.028009077549</v>
      </c>
      <c r="D50" s="106">
        <f t="shared" si="0"/>
        <v>64.38</v>
      </c>
      <c r="E50" s="106">
        <f t="shared" si="1"/>
        <v>15.986184086433786</v>
      </c>
      <c r="F50" s="106">
        <f t="shared" si="3"/>
        <v>80.37</v>
      </c>
      <c r="G50" s="106">
        <f t="shared" si="2"/>
        <v>17542.041824991116</v>
      </c>
    </row>
    <row r="51" spans="1:7">
      <c r="A51" s="105">
        <f t="shared" si="4"/>
        <v>44440</v>
      </c>
      <c r="B51" s="90">
        <v>35</v>
      </c>
      <c r="C51" s="75">
        <f t="shared" si="5"/>
        <v>17542.041824991116</v>
      </c>
      <c r="D51" s="106">
        <f t="shared" si="0"/>
        <v>64.319999999999993</v>
      </c>
      <c r="E51" s="106">
        <f t="shared" si="1"/>
        <v>16.044800094750709</v>
      </c>
      <c r="F51" s="106">
        <f t="shared" si="3"/>
        <v>80.37</v>
      </c>
      <c r="G51" s="106">
        <f t="shared" si="2"/>
        <v>17525.997024896365</v>
      </c>
    </row>
    <row r="52" spans="1:7">
      <c r="A52" s="105">
        <f t="shared" si="4"/>
        <v>44470</v>
      </c>
      <c r="B52" s="90">
        <v>36</v>
      </c>
      <c r="C52" s="75">
        <f t="shared" si="5"/>
        <v>17525.997024896365</v>
      </c>
      <c r="D52" s="106">
        <f t="shared" si="0"/>
        <v>64.260000000000005</v>
      </c>
      <c r="E52" s="106">
        <f t="shared" si="1"/>
        <v>16.103631028431465</v>
      </c>
      <c r="F52" s="106">
        <f t="shared" si="3"/>
        <v>80.37</v>
      </c>
      <c r="G52" s="106">
        <f t="shared" si="2"/>
        <v>17509.893393867933</v>
      </c>
    </row>
    <row r="53" spans="1:7">
      <c r="A53" s="105">
        <f t="shared" si="4"/>
        <v>44501</v>
      </c>
      <c r="B53" s="90">
        <v>37</v>
      </c>
      <c r="C53" s="75">
        <f t="shared" si="5"/>
        <v>17509.893393867933</v>
      </c>
      <c r="D53" s="106">
        <f t="shared" si="0"/>
        <v>64.2</v>
      </c>
      <c r="E53" s="106">
        <f t="shared" si="1"/>
        <v>16.162677675535711</v>
      </c>
      <c r="F53" s="106">
        <f t="shared" si="3"/>
        <v>80.37</v>
      </c>
      <c r="G53" s="106">
        <f t="shared" si="2"/>
        <v>17493.730716192396</v>
      </c>
    </row>
    <row r="54" spans="1:7">
      <c r="A54" s="105">
        <f t="shared" si="4"/>
        <v>44531</v>
      </c>
      <c r="B54" s="90">
        <v>38</v>
      </c>
      <c r="C54" s="75">
        <f t="shared" si="5"/>
        <v>17493.730716192396</v>
      </c>
      <c r="D54" s="106">
        <f t="shared" si="0"/>
        <v>64.14</v>
      </c>
      <c r="E54" s="106">
        <f t="shared" si="1"/>
        <v>16.221940827012677</v>
      </c>
      <c r="F54" s="106">
        <f t="shared" si="3"/>
        <v>80.37</v>
      </c>
      <c r="G54" s="106">
        <f t="shared" si="2"/>
        <v>17477.508775365382</v>
      </c>
    </row>
    <row r="55" spans="1:7">
      <c r="A55" s="105">
        <f t="shared" si="4"/>
        <v>44562</v>
      </c>
      <c r="B55" s="90">
        <v>39</v>
      </c>
      <c r="C55" s="75">
        <f t="shared" si="5"/>
        <v>17477.508775365382</v>
      </c>
      <c r="D55" s="106">
        <f t="shared" si="0"/>
        <v>64.08</v>
      </c>
      <c r="E55" s="106">
        <f t="shared" si="1"/>
        <v>16.281421276711722</v>
      </c>
      <c r="F55" s="106">
        <f t="shared" si="3"/>
        <v>80.37</v>
      </c>
      <c r="G55" s="106">
        <f t="shared" si="2"/>
        <v>17461.227354088671</v>
      </c>
    </row>
    <row r="56" spans="1:7">
      <c r="A56" s="105">
        <f t="shared" si="4"/>
        <v>44593</v>
      </c>
      <c r="B56" s="90">
        <v>40</v>
      </c>
      <c r="C56" s="75">
        <f t="shared" si="5"/>
        <v>17461.227354088671</v>
      </c>
      <c r="D56" s="106">
        <f t="shared" si="0"/>
        <v>64.02</v>
      </c>
      <c r="E56" s="106">
        <f t="shared" si="1"/>
        <v>16.341119821393001</v>
      </c>
      <c r="F56" s="106">
        <f t="shared" si="3"/>
        <v>80.37</v>
      </c>
      <c r="G56" s="106">
        <f t="shared" si="2"/>
        <v>17444.886234267276</v>
      </c>
    </row>
    <row r="57" spans="1:7">
      <c r="A57" s="105">
        <f t="shared" si="4"/>
        <v>44621</v>
      </c>
      <c r="B57" s="90">
        <v>41</v>
      </c>
      <c r="C57" s="75">
        <f t="shared" si="5"/>
        <v>17444.886234267276</v>
      </c>
      <c r="D57" s="106">
        <f t="shared" si="0"/>
        <v>63.96</v>
      </c>
      <c r="E57" s="106">
        <f t="shared" si="1"/>
        <v>16.401037260738107</v>
      </c>
      <c r="F57" s="106">
        <f t="shared" si="3"/>
        <v>80.37</v>
      </c>
      <c r="G57" s="106">
        <f t="shared" si="2"/>
        <v>17428.485197006539</v>
      </c>
    </row>
    <row r="58" spans="1:7">
      <c r="A58" s="105">
        <f t="shared" si="4"/>
        <v>44652</v>
      </c>
      <c r="B58" s="90">
        <v>42</v>
      </c>
      <c r="C58" s="75">
        <f t="shared" si="5"/>
        <v>17428.485197006539</v>
      </c>
      <c r="D58" s="106">
        <f t="shared" si="0"/>
        <v>63.9</v>
      </c>
      <c r="E58" s="106">
        <f t="shared" si="1"/>
        <v>16.461174397360814</v>
      </c>
      <c r="F58" s="106">
        <f t="shared" si="3"/>
        <v>80.37</v>
      </c>
      <c r="G58" s="106">
        <f t="shared" si="2"/>
        <v>17412.024022609177</v>
      </c>
    </row>
    <row r="59" spans="1:7">
      <c r="A59" s="105">
        <f t="shared" si="4"/>
        <v>44682</v>
      </c>
      <c r="B59" s="90">
        <v>43</v>
      </c>
      <c r="C59" s="75">
        <f t="shared" si="5"/>
        <v>17412.024022609177</v>
      </c>
      <c r="D59" s="106">
        <f t="shared" si="0"/>
        <v>63.84</v>
      </c>
      <c r="E59" s="106">
        <f t="shared" si="1"/>
        <v>16.521532036817803</v>
      </c>
      <c r="F59" s="106">
        <f t="shared" si="3"/>
        <v>80.37</v>
      </c>
      <c r="G59" s="106">
        <f t="shared" si="2"/>
        <v>17395.502490572359</v>
      </c>
    </row>
    <row r="60" spans="1:7">
      <c r="A60" s="105">
        <f t="shared" si="4"/>
        <v>44713</v>
      </c>
      <c r="B60" s="90">
        <v>44</v>
      </c>
      <c r="C60" s="75">
        <f t="shared" si="5"/>
        <v>17395.502490572359</v>
      </c>
      <c r="D60" s="106">
        <f t="shared" si="0"/>
        <v>63.78</v>
      </c>
      <c r="E60" s="106">
        <f t="shared" si="1"/>
        <v>16.582110987619469</v>
      </c>
      <c r="F60" s="106">
        <f t="shared" si="3"/>
        <v>80.37</v>
      </c>
      <c r="G60" s="106">
        <f t="shared" si="2"/>
        <v>17378.920379584739</v>
      </c>
    </row>
    <row r="61" spans="1:7">
      <c r="A61" s="105">
        <f t="shared" si="4"/>
        <v>44743</v>
      </c>
      <c r="B61" s="90">
        <v>45</v>
      </c>
      <c r="C61" s="75">
        <f t="shared" si="5"/>
        <v>17378.920379584739</v>
      </c>
      <c r="D61" s="106">
        <f t="shared" si="0"/>
        <v>63.72</v>
      </c>
      <c r="E61" s="106">
        <f t="shared" si="1"/>
        <v>16.64291206124074</v>
      </c>
      <c r="F61" s="106">
        <f t="shared" si="3"/>
        <v>80.37</v>
      </c>
      <c r="G61" s="106">
        <f t="shared" si="2"/>
        <v>17362.277467523498</v>
      </c>
    </row>
    <row r="62" spans="1:7">
      <c r="A62" s="105">
        <f t="shared" si="4"/>
        <v>44774</v>
      </c>
      <c r="B62" s="90">
        <v>46</v>
      </c>
      <c r="C62" s="75">
        <f t="shared" si="5"/>
        <v>17362.277467523498</v>
      </c>
      <c r="D62" s="106">
        <f t="shared" si="0"/>
        <v>63.66</v>
      </c>
      <c r="E62" s="106">
        <f t="shared" si="1"/>
        <v>16.703936072131956</v>
      </c>
      <c r="F62" s="106">
        <f t="shared" si="3"/>
        <v>80.37</v>
      </c>
      <c r="G62" s="106">
        <f t="shared" si="2"/>
        <v>17345.573531451366</v>
      </c>
    </row>
    <row r="63" spans="1:7">
      <c r="A63" s="105">
        <f t="shared" si="4"/>
        <v>44805</v>
      </c>
      <c r="B63" s="90">
        <v>47</v>
      </c>
      <c r="C63" s="75">
        <f t="shared" si="5"/>
        <v>17345.573531451366</v>
      </c>
      <c r="D63" s="106">
        <f t="shared" si="0"/>
        <v>63.6</v>
      </c>
      <c r="E63" s="106">
        <f t="shared" si="1"/>
        <v>16.765183837729772</v>
      </c>
      <c r="F63" s="106">
        <f t="shared" si="3"/>
        <v>80.37</v>
      </c>
      <c r="G63" s="106">
        <f t="shared" si="2"/>
        <v>17328.808347613634</v>
      </c>
    </row>
    <row r="64" spans="1:7">
      <c r="A64" s="105">
        <f t="shared" si="4"/>
        <v>44835</v>
      </c>
      <c r="B64" s="90">
        <v>48</v>
      </c>
      <c r="C64" s="75">
        <f t="shared" si="5"/>
        <v>17328.808347613634</v>
      </c>
      <c r="D64" s="106">
        <f t="shared" si="0"/>
        <v>63.54</v>
      </c>
      <c r="E64" s="106">
        <f t="shared" si="1"/>
        <v>16.826656178468113</v>
      </c>
      <c r="F64" s="106">
        <f t="shared" si="3"/>
        <v>80.37</v>
      </c>
      <c r="G64" s="106">
        <f t="shared" si="2"/>
        <v>17311.981691435165</v>
      </c>
    </row>
    <row r="65" spans="1:7">
      <c r="A65" s="105">
        <f t="shared" si="4"/>
        <v>44866</v>
      </c>
      <c r="B65" s="90">
        <v>49</v>
      </c>
      <c r="C65" s="75">
        <f t="shared" si="5"/>
        <v>17311.981691435165</v>
      </c>
      <c r="D65" s="106">
        <f t="shared" si="0"/>
        <v>63.48</v>
      </c>
      <c r="E65" s="106">
        <f t="shared" si="1"/>
        <v>16.888353917789164</v>
      </c>
      <c r="F65" s="106">
        <f t="shared" si="3"/>
        <v>80.37</v>
      </c>
      <c r="G65" s="106">
        <f t="shared" si="2"/>
        <v>17295.093337517377</v>
      </c>
    </row>
    <row r="66" spans="1:7">
      <c r="A66" s="105">
        <f t="shared" si="4"/>
        <v>44896</v>
      </c>
      <c r="B66" s="90">
        <v>50</v>
      </c>
      <c r="C66" s="75">
        <f t="shared" si="5"/>
        <v>17295.093337517377</v>
      </c>
      <c r="D66" s="106">
        <f t="shared" si="0"/>
        <v>63.42</v>
      </c>
      <c r="E66" s="106">
        <f t="shared" si="1"/>
        <v>16.950277882154392</v>
      </c>
      <c r="F66" s="106">
        <f t="shared" si="3"/>
        <v>80.37</v>
      </c>
      <c r="G66" s="106">
        <f t="shared" si="2"/>
        <v>17278.143059635222</v>
      </c>
    </row>
    <row r="67" spans="1:7">
      <c r="A67" s="105">
        <f t="shared" si="4"/>
        <v>44927</v>
      </c>
      <c r="B67" s="90">
        <v>51</v>
      </c>
      <c r="C67" s="75">
        <f t="shared" si="5"/>
        <v>17278.143059635222</v>
      </c>
      <c r="D67" s="106">
        <f t="shared" si="0"/>
        <v>63.35</v>
      </c>
      <c r="E67" s="106">
        <f t="shared" si="1"/>
        <v>17.012428901055621</v>
      </c>
      <c r="F67" s="106">
        <f t="shared" si="3"/>
        <v>80.37</v>
      </c>
      <c r="G67" s="106">
        <f t="shared" si="2"/>
        <v>17261.130630734166</v>
      </c>
    </row>
    <row r="68" spans="1:7">
      <c r="A68" s="105">
        <f t="shared" si="4"/>
        <v>44958</v>
      </c>
      <c r="B68" s="90">
        <v>52</v>
      </c>
      <c r="C68" s="75">
        <f t="shared" si="5"/>
        <v>17261.130630734166</v>
      </c>
      <c r="D68" s="106">
        <f t="shared" si="0"/>
        <v>63.29</v>
      </c>
      <c r="E68" s="106">
        <f t="shared" si="1"/>
        <v>17.074807807026161</v>
      </c>
      <c r="F68" s="106">
        <f t="shared" si="3"/>
        <v>80.37</v>
      </c>
      <c r="G68" s="106">
        <f t="shared" si="2"/>
        <v>17244.055822927141</v>
      </c>
    </row>
    <row r="69" spans="1:7">
      <c r="A69" s="105">
        <f t="shared" si="4"/>
        <v>44986</v>
      </c>
      <c r="B69" s="90">
        <v>53</v>
      </c>
      <c r="C69" s="75">
        <f t="shared" si="5"/>
        <v>17244.055822927141</v>
      </c>
      <c r="D69" s="106">
        <f t="shared" si="0"/>
        <v>63.23</v>
      </c>
      <c r="E69" s="106">
        <f t="shared" si="1"/>
        <v>17.137415435651924</v>
      </c>
      <c r="F69" s="106">
        <f t="shared" si="3"/>
        <v>80.37</v>
      </c>
      <c r="G69" s="106">
        <f t="shared" si="2"/>
        <v>17226.918407491488</v>
      </c>
    </row>
    <row r="70" spans="1:7">
      <c r="A70" s="105">
        <f t="shared" si="4"/>
        <v>45017</v>
      </c>
      <c r="B70" s="90">
        <v>54</v>
      </c>
      <c r="C70" s="75">
        <f t="shared" si="5"/>
        <v>17226.918407491488</v>
      </c>
      <c r="D70" s="106">
        <f t="shared" si="0"/>
        <v>63.17</v>
      </c>
      <c r="E70" s="106">
        <f t="shared" si="1"/>
        <v>17.200252625582646</v>
      </c>
      <c r="F70" s="106">
        <f t="shared" si="3"/>
        <v>80.37</v>
      </c>
      <c r="G70" s="106">
        <f t="shared" si="2"/>
        <v>17209.718154865906</v>
      </c>
    </row>
    <row r="71" spans="1:7">
      <c r="A71" s="105">
        <f t="shared" si="4"/>
        <v>45047</v>
      </c>
      <c r="B71" s="90">
        <v>55</v>
      </c>
      <c r="C71" s="75">
        <f t="shared" si="5"/>
        <v>17209.718154865906</v>
      </c>
      <c r="D71" s="106">
        <f t="shared" si="0"/>
        <v>63.1</v>
      </c>
      <c r="E71" s="106">
        <f t="shared" si="1"/>
        <v>17.263320218543118</v>
      </c>
      <c r="F71" s="106">
        <f t="shared" si="3"/>
        <v>80.37</v>
      </c>
      <c r="G71" s="106">
        <f t="shared" si="2"/>
        <v>17192.454834647364</v>
      </c>
    </row>
    <row r="72" spans="1:7">
      <c r="A72" s="105">
        <f t="shared" si="4"/>
        <v>45078</v>
      </c>
      <c r="B72" s="90">
        <v>56</v>
      </c>
      <c r="C72" s="75">
        <f t="shared" si="5"/>
        <v>17192.454834647364</v>
      </c>
      <c r="D72" s="106">
        <f t="shared" si="0"/>
        <v>63.04</v>
      </c>
      <c r="E72" s="106">
        <f t="shared" si="1"/>
        <v>17.326619059344441</v>
      </c>
      <c r="F72" s="106">
        <f t="shared" si="3"/>
        <v>80.37</v>
      </c>
      <c r="G72" s="106">
        <f t="shared" si="2"/>
        <v>17175.128215588018</v>
      </c>
    </row>
    <row r="73" spans="1:7">
      <c r="A73" s="105">
        <f t="shared" si="4"/>
        <v>45108</v>
      </c>
      <c r="B73" s="90">
        <v>57</v>
      </c>
      <c r="C73" s="75">
        <f t="shared" si="5"/>
        <v>17175.128215588018</v>
      </c>
      <c r="D73" s="106">
        <f t="shared" si="0"/>
        <v>62.98</v>
      </c>
      <c r="E73" s="106">
        <f t="shared" si="1"/>
        <v>17.390149995895374</v>
      </c>
      <c r="F73" s="106">
        <f t="shared" si="3"/>
        <v>80.37</v>
      </c>
      <c r="G73" s="106">
        <f t="shared" si="2"/>
        <v>17157.738065592122</v>
      </c>
    </row>
    <row r="74" spans="1:7">
      <c r="A74" s="105">
        <f t="shared" si="4"/>
        <v>45139</v>
      </c>
      <c r="B74" s="90">
        <v>58</v>
      </c>
      <c r="C74" s="75">
        <f t="shared" si="5"/>
        <v>17157.738065592122</v>
      </c>
      <c r="D74" s="106">
        <f t="shared" si="0"/>
        <v>62.91</v>
      </c>
      <c r="E74" s="106">
        <f t="shared" si="1"/>
        <v>17.453913879213655</v>
      </c>
      <c r="F74" s="106">
        <f t="shared" si="3"/>
        <v>80.37</v>
      </c>
      <c r="G74" s="106">
        <f t="shared" si="2"/>
        <v>17140.284151712909</v>
      </c>
    </row>
    <row r="75" spans="1:7">
      <c r="A75" s="105">
        <f t="shared" si="4"/>
        <v>45170</v>
      </c>
      <c r="B75" s="90">
        <v>59</v>
      </c>
      <c r="C75" s="75">
        <f t="shared" si="5"/>
        <v>17140.284151712909</v>
      </c>
      <c r="D75" s="106">
        <f t="shared" si="0"/>
        <v>62.85</v>
      </c>
      <c r="E75" s="106">
        <f t="shared" si="1"/>
        <v>17.517911563437437</v>
      </c>
      <c r="F75" s="106">
        <f t="shared" si="3"/>
        <v>80.37</v>
      </c>
      <c r="G75" s="106">
        <f t="shared" si="2"/>
        <v>17122.766240149471</v>
      </c>
    </row>
    <row r="76" spans="1:7">
      <c r="A76" s="105">
        <f t="shared" si="4"/>
        <v>45200</v>
      </c>
      <c r="B76" s="90">
        <v>60</v>
      </c>
      <c r="C76" s="75">
        <f>G75</f>
        <v>17122.766240149471</v>
      </c>
      <c r="D76" s="106">
        <f>ROUND(C76*$E$13/12,2)</f>
        <v>62.78</v>
      </c>
      <c r="E76" s="106">
        <f t="shared" si="1"/>
        <v>17.582143905836709</v>
      </c>
      <c r="F76" s="106">
        <f t="shared" si="3"/>
        <v>80.37</v>
      </c>
      <c r="G76" s="106">
        <f>C76-E76</f>
        <v>17105.184096243633</v>
      </c>
    </row>
    <row r="77" spans="1:7">
      <c r="A77" s="105">
        <f t="shared" si="4"/>
        <v>45231</v>
      </c>
      <c r="B77" s="90">
        <v>61</v>
      </c>
      <c r="C77" s="75">
        <f t="shared" ref="C77:C136" si="6">G76</f>
        <v>17105.184096243633</v>
      </c>
      <c r="D77" s="106">
        <f t="shared" ref="D77:D136" si="7">ROUND(C77*$E$13/12,2)</f>
        <v>62.72</v>
      </c>
      <c r="E77" s="106">
        <f t="shared" ref="E77:E136" si="8">PPMT($E$13/12,B77,$E$7,-$E$11,$E$12,0)</f>
        <v>17.646611766824776</v>
      </c>
      <c r="F77" s="106">
        <f t="shared" si="3"/>
        <v>80.37</v>
      </c>
      <c r="G77" s="106">
        <f t="shared" ref="G77:G136" si="9">C77-E77</f>
        <v>17087.537484476808</v>
      </c>
    </row>
    <row r="78" spans="1:7">
      <c r="A78" s="105">
        <f t="shared" si="4"/>
        <v>45261</v>
      </c>
      <c r="B78" s="90">
        <v>62</v>
      </c>
      <c r="C78" s="75">
        <f t="shared" si="6"/>
        <v>17087.537484476808</v>
      </c>
      <c r="D78" s="106">
        <f t="shared" si="7"/>
        <v>62.65</v>
      </c>
      <c r="E78" s="106">
        <f t="shared" si="8"/>
        <v>17.711316009969803</v>
      </c>
      <c r="F78" s="106">
        <f t="shared" si="3"/>
        <v>80.37</v>
      </c>
      <c r="G78" s="106">
        <f t="shared" si="9"/>
        <v>17069.82616846684</v>
      </c>
    </row>
    <row r="79" spans="1:7">
      <c r="A79" s="105">
        <f t="shared" si="4"/>
        <v>45292</v>
      </c>
      <c r="B79" s="90">
        <v>63</v>
      </c>
      <c r="C79" s="75">
        <f t="shared" si="6"/>
        <v>17069.82616846684</v>
      </c>
      <c r="D79" s="106">
        <f t="shared" si="7"/>
        <v>62.59</v>
      </c>
      <c r="E79" s="106">
        <f t="shared" si="8"/>
        <v>17.776257502006359</v>
      </c>
      <c r="F79" s="106">
        <f t="shared" si="3"/>
        <v>80.37</v>
      </c>
      <c r="G79" s="106">
        <f t="shared" si="9"/>
        <v>17052.049910964834</v>
      </c>
    </row>
    <row r="80" spans="1:7">
      <c r="A80" s="105">
        <f t="shared" si="4"/>
        <v>45323</v>
      </c>
      <c r="B80" s="90">
        <v>64</v>
      </c>
      <c r="C80" s="75">
        <f t="shared" si="6"/>
        <v>17052.049910964834</v>
      </c>
      <c r="D80" s="106">
        <f t="shared" si="7"/>
        <v>62.52</v>
      </c>
      <c r="E80" s="106">
        <f t="shared" si="8"/>
        <v>17.841437112847046</v>
      </c>
      <c r="F80" s="106">
        <f t="shared" si="3"/>
        <v>80.37</v>
      </c>
      <c r="G80" s="106">
        <f t="shared" si="9"/>
        <v>17034.208473851988</v>
      </c>
    </row>
    <row r="81" spans="1:7">
      <c r="A81" s="105">
        <f t="shared" si="4"/>
        <v>45352</v>
      </c>
      <c r="B81" s="90">
        <v>65</v>
      </c>
      <c r="C81" s="75">
        <f t="shared" si="6"/>
        <v>17034.208473851988</v>
      </c>
      <c r="D81" s="106">
        <f t="shared" si="7"/>
        <v>62.46</v>
      </c>
      <c r="E81" s="106">
        <f t="shared" si="8"/>
        <v>17.906855715594155</v>
      </c>
      <c r="F81" s="106">
        <f t="shared" si="3"/>
        <v>80.37</v>
      </c>
      <c r="G81" s="106">
        <f t="shared" si="9"/>
        <v>17016.301618136393</v>
      </c>
    </row>
    <row r="82" spans="1:7">
      <c r="A82" s="105">
        <f t="shared" si="4"/>
        <v>45383</v>
      </c>
      <c r="B82" s="90">
        <v>66</v>
      </c>
      <c r="C82" s="75">
        <f t="shared" si="6"/>
        <v>17016.301618136393</v>
      </c>
      <c r="D82" s="106">
        <f t="shared" si="7"/>
        <v>62.39</v>
      </c>
      <c r="E82" s="106">
        <f t="shared" si="8"/>
        <v>17.972514186551333</v>
      </c>
      <c r="F82" s="106">
        <f t="shared" si="3"/>
        <v>80.37</v>
      </c>
      <c r="G82" s="106">
        <f t="shared" si="9"/>
        <v>16998.32910394984</v>
      </c>
    </row>
    <row r="83" spans="1:7">
      <c r="A83" s="105">
        <f t="shared" si="4"/>
        <v>45413</v>
      </c>
      <c r="B83" s="90">
        <v>67</v>
      </c>
      <c r="C83" s="75">
        <f t="shared" si="6"/>
        <v>16998.32910394984</v>
      </c>
      <c r="D83" s="106">
        <f t="shared" si="7"/>
        <v>62.33</v>
      </c>
      <c r="E83" s="106">
        <f t="shared" si="8"/>
        <v>18.038413405235353</v>
      </c>
      <c r="F83" s="106">
        <f t="shared" ref="F83:F136" si="10">F82</f>
        <v>80.37</v>
      </c>
      <c r="G83" s="106">
        <f t="shared" si="9"/>
        <v>16980.290690544603</v>
      </c>
    </row>
    <row r="84" spans="1:7">
      <c r="A84" s="105">
        <f t="shared" ref="A84:A136" si="11">EDATE(A83,1)</f>
        <v>45444</v>
      </c>
      <c r="B84" s="90">
        <v>68</v>
      </c>
      <c r="C84" s="75">
        <f t="shared" si="6"/>
        <v>16980.290690544603</v>
      </c>
      <c r="D84" s="106">
        <f t="shared" si="7"/>
        <v>62.26</v>
      </c>
      <c r="E84" s="106">
        <f t="shared" si="8"/>
        <v>18.104554254387885</v>
      </c>
      <c r="F84" s="106">
        <f t="shared" si="10"/>
        <v>80.37</v>
      </c>
      <c r="G84" s="106">
        <f t="shared" si="9"/>
        <v>16962.186136290216</v>
      </c>
    </row>
    <row r="85" spans="1:7">
      <c r="A85" s="105">
        <f t="shared" si="11"/>
        <v>45474</v>
      </c>
      <c r="B85" s="90">
        <v>69</v>
      </c>
      <c r="C85" s="75">
        <f t="shared" si="6"/>
        <v>16962.186136290216</v>
      </c>
      <c r="D85" s="106">
        <f t="shared" si="7"/>
        <v>62.19</v>
      </c>
      <c r="E85" s="106">
        <f t="shared" si="8"/>
        <v>18.170937619987306</v>
      </c>
      <c r="F85" s="106">
        <f t="shared" si="10"/>
        <v>80.37</v>
      </c>
      <c r="G85" s="106">
        <f t="shared" si="9"/>
        <v>16944.015198670229</v>
      </c>
    </row>
    <row r="86" spans="1:7">
      <c r="A86" s="105">
        <f t="shared" si="11"/>
        <v>45505</v>
      </c>
      <c r="B86" s="90">
        <v>70</v>
      </c>
      <c r="C86" s="75">
        <f t="shared" si="6"/>
        <v>16944.015198670229</v>
      </c>
      <c r="D86" s="106">
        <f t="shared" si="7"/>
        <v>62.13</v>
      </c>
      <c r="E86" s="106">
        <f t="shared" si="8"/>
        <v>18.237564391260591</v>
      </c>
      <c r="F86" s="106">
        <f t="shared" si="10"/>
        <v>80.37</v>
      </c>
      <c r="G86" s="106">
        <f t="shared" si="9"/>
        <v>16925.777634278969</v>
      </c>
    </row>
    <row r="87" spans="1:7">
      <c r="A87" s="105">
        <f t="shared" si="11"/>
        <v>45536</v>
      </c>
      <c r="B87" s="90">
        <v>71</v>
      </c>
      <c r="C87" s="75">
        <f t="shared" si="6"/>
        <v>16925.777634278969</v>
      </c>
      <c r="D87" s="106">
        <f t="shared" si="7"/>
        <v>62.06</v>
      </c>
      <c r="E87" s="106">
        <f t="shared" si="8"/>
        <v>18.304435460695213</v>
      </c>
      <c r="F87" s="106">
        <f t="shared" si="10"/>
        <v>80.37</v>
      </c>
      <c r="G87" s="106">
        <f t="shared" si="9"/>
        <v>16907.473198818276</v>
      </c>
    </row>
    <row r="88" spans="1:7">
      <c r="A88" s="105">
        <f t="shared" si="11"/>
        <v>45566</v>
      </c>
      <c r="B88" s="90">
        <v>72</v>
      </c>
      <c r="C88" s="75">
        <f t="shared" si="6"/>
        <v>16907.473198818276</v>
      </c>
      <c r="D88" s="106">
        <f t="shared" si="7"/>
        <v>61.99</v>
      </c>
      <c r="E88" s="106">
        <f t="shared" si="8"/>
        <v>18.371551724051095</v>
      </c>
      <c r="F88" s="106">
        <f t="shared" si="10"/>
        <v>80.37</v>
      </c>
      <c r="G88" s="106">
        <f t="shared" si="9"/>
        <v>16889.101647094223</v>
      </c>
    </row>
    <row r="89" spans="1:7">
      <c r="A89" s="105">
        <f t="shared" si="11"/>
        <v>45597</v>
      </c>
      <c r="B89" s="90">
        <v>73</v>
      </c>
      <c r="C89" s="75">
        <f t="shared" si="6"/>
        <v>16889.101647094223</v>
      </c>
      <c r="D89" s="106">
        <f t="shared" si="7"/>
        <v>61.93</v>
      </c>
      <c r="E89" s="106">
        <f t="shared" si="8"/>
        <v>18.438914080372619</v>
      </c>
      <c r="F89" s="106">
        <f t="shared" si="10"/>
        <v>80.37</v>
      </c>
      <c r="G89" s="106">
        <f t="shared" si="9"/>
        <v>16870.662733013851</v>
      </c>
    </row>
    <row r="90" spans="1:7">
      <c r="A90" s="105">
        <f t="shared" si="11"/>
        <v>45627</v>
      </c>
      <c r="B90" s="90">
        <v>74</v>
      </c>
      <c r="C90" s="75">
        <f t="shared" si="6"/>
        <v>16870.662733013851</v>
      </c>
      <c r="D90" s="106">
        <f t="shared" si="7"/>
        <v>61.86</v>
      </c>
      <c r="E90" s="106">
        <f t="shared" si="8"/>
        <v>18.506523432000652</v>
      </c>
      <c r="F90" s="106">
        <f t="shared" si="10"/>
        <v>80.37</v>
      </c>
      <c r="G90" s="106">
        <f t="shared" si="9"/>
        <v>16852.156209581852</v>
      </c>
    </row>
    <row r="91" spans="1:7">
      <c r="A91" s="105">
        <f t="shared" si="11"/>
        <v>45658</v>
      </c>
      <c r="B91" s="90">
        <v>75</v>
      </c>
      <c r="C91" s="75">
        <f t="shared" si="6"/>
        <v>16852.156209581852</v>
      </c>
      <c r="D91" s="106">
        <f t="shared" si="7"/>
        <v>61.79</v>
      </c>
      <c r="E91" s="106">
        <f t="shared" si="8"/>
        <v>18.57438068458465</v>
      </c>
      <c r="F91" s="106">
        <f t="shared" si="10"/>
        <v>80.37</v>
      </c>
      <c r="G91" s="106">
        <f t="shared" si="9"/>
        <v>16833.581828897266</v>
      </c>
    </row>
    <row r="92" spans="1:7">
      <c r="A92" s="105">
        <f t="shared" si="11"/>
        <v>45689</v>
      </c>
      <c r="B92" s="90">
        <v>76</v>
      </c>
      <c r="C92" s="75">
        <f t="shared" si="6"/>
        <v>16833.581828897266</v>
      </c>
      <c r="D92" s="106">
        <f t="shared" si="7"/>
        <v>61.72</v>
      </c>
      <c r="E92" s="106">
        <f t="shared" si="8"/>
        <v>18.642486747094797</v>
      </c>
      <c r="F92" s="106">
        <f t="shared" si="10"/>
        <v>80.37</v>
      </c>
      <c r="G92" s="106">
        <f t="shared" si="9"/>
        <v>16814.93934215017</v>
      </c>
    </row>
    <row r="93" spans="1:7">
      <c r="A93" s="105">
        <f t="shared" si="11"/>
        <v>45717</v>
      </c>
      <c r="B93" s="90">
        <v>77</v>
      </c>
      <c r="C93" s="75">
        <f t="shared" si="6"/>
        <v>16814.93934215017</v>
      </c>
      <c r="D93" s="106">
        <f t="shared" si="7"/>
        <v>61.65</v>
      </c>
      <c r="E93" s="106">
        <f t="shared" si="8"/>
        <v>18.710842531834142</v>
      </c>
      <c r="F93" s="106">
        <f t="shared" si="10"/>
        <v>80.37</v>
      </c>
      <c r="G93" s="106">
        <f t="shared" si="9"/>
        <v>16796.228499618337</v>
      </c>
    </row>
    <row r="94" spans="1:7">
      <c r="A94" s="105">
        <f t="shared" si="11"/>
        <v>45748</v>
      </c>
      <c r="B94" s="90">
        <v>78</v>
      </c>
      <c r="C94" s="75">
        <f t="shared" si="6"/>
        <v>16796.228499618337</v>
      </c>
      <c r="D94" s="106">
        <f t="shared" si="7"/>
        <v>61.59</v>
      </c>
      <c r="E94" s="106">
        <f t="shared" si="8"/>
        <v>18.779448954450871</v>
      </c>
      <c r="F94" s="106">
        <f t="shared" si="10"/>
        <v>80.37</v>
      </c>
      <c r="G94" s="106">
        <f t="shared" si="9"/>
        <v>16777.449050663887</v>
      </c>
    </row>
    <row r="95" spans="1:7">
      <c r="A95" s="105">
        <f t="shared" si="11"/>
        <v>45778</v>
      </c>
      <c r="B95" s="90">
        <v>79</v>
      </c>
      <c r="C95" s="75">
        <f t="shared" si="6"/>
        <v>16777.449050663887</v>
      </c>
      <c r="D95" s="106">
        <f t="shared" si="7"/>
        <v>61.52</v>
      </c>
      <c r="E95" s="106">
        <f t="shared" si="8"/>
        <v>18.848306933950521</v>
      </c>
      <c r="F95" s="106">
        <f t="shared" si="10"/>
        <v>80.37</v>
      </c>
      <c r="G95" s="106">
        <f t="shared" si="9"/>
        <v>16758.600743729938</v>
      </c>
    </row>
    <row r="96" spans="1:7">
      <c r="A96" s="105">
        <f t="shared" si="11"/>
        <v>45809</v>
      </c>
      <c r="B96" s="90">
        <v>80</v>
      </c>
      <c r="C96" s="75">
        <f t="shared" si="6"/>
        <v>16758.600743729938</v>
      </c>
      <c r="D96" s="106">
        <f t="shared" si="7"/>
        <v>61.45</v>
      </c>
      <c r="E96" s="106">
        <f t="shared" si="8"/>
        <v>18.917417392708341</v>
      </c>
      <c r="F96" s="106">
        <f t="shared" si="10"/>
        <v>80.37</v>
      </c>
      <c r="G96" s="106">
        <f t="shared" si="9"/>
        <v>16739.683326337228</v>
      </c>
    </row>
    <row r="97" spans="1:7">
      <c r="A97" s="105">
        <f t="shared" si="11"/>
        <v>45839</v>
      </c>
      <c r="B97" s="90">
        <v>81</v>
      </c>
      <c r="C97" s="75">
        <f t="shared" si="6"/>
        <v>16739.683326337228</v>
      </c>
      <c r="D97" s="106">
        <f t="shared" si="7"/>
        <v>61.38</v>
      </c>
      <c r="E97" s="106">
        <f t="shared" si="8"/>
        <v>18.986781256481603</v>
      </c>
      <c r="F97" s="106">
        <f t="shared" si="10"/>
        <v>80.37</v>
      </c>
      <c r="G97" s="106">
        <f t="shared" si="9"/>
        <v>16720.696545080747</v>
      </c>
    </row>
    <row r="98" spans="1:7">
      <c r="A98" s="105">
        <f t="shared" si="11"/>
        <v>45870</v>
      </c>
      <c r="B98" s="90">
        <v>82</v>
      </c>
      <c r="C98" s="75">
        <f t="shared" si="6"/>
        <v>16720.696545080747</v>
      </c>
      <c r="D98" s="106">
        <f t="shared" si="7"/>
        <v>61.31</v>
      </c>
      <c r="E98" s="106">
        <f t="shared" si="8"/>
        <v>19.056399454422035</v>
      </c>
      <c r="F98" s="106">
        <f t="shared" si="10"/>
        <v>80.37</v>
      </c>
      <c r="G98" s="106">
        <f t="shared" si="9"/>
        <v>16701.640145626327</v>
      </c>
    </row>
    <row r="99" spans="1:7">
      <c r="A99" s="105">
        <f t="shared" si="11"/>
        <v>45901</v>
      </c>
      <c r="B99" s="90">
        <v>83</v>
      </c>
      <c r="C99" s="75">
        <f t="shared" si="6"/>
        <v>16701.640145626327</v>
      </c>
      <c r="D99" s="106">
        <f t="shared" si="7"/>
        <v>61.24</v>
      </c>
      <c r="E99" s="106">
        <f t="shared" si="8"/>
        <v>19.126272919088251</v>
      </c>
      <c r="F99" s="106">
        <f t="shared" si="10"/>
        <v>80.37</v>
      </c>
      <c r="G99" s="106">
        <f t="shared" si="9"/>
        <v>16682.513872707237</v>
      </c>
    </row>
    <row r="100" spans="1:7">
      <c r="A100" s="105">
        <f t="shared" si="11"/>
        <v>45931</v>
      </c>
      <c r="B100" s="90">
        <v>84</v>
      </c>
      <c r="C100" s="75">
        <f t="shared" si="6"/>
        <v>16682.513872707237</v>
      </c>
      <c r="D100" s="106">
        <f t="shared" si="7"/>
        <v>61.17</v>
      </c>
      <c r="E100" s="106">
        <f t="shared" si="8"/>
        <v>19.196402586458241</v>
      </c>
      <c r="F100" s="106">
        <f t="shared" si="10"/>
        <v>80.37</v>
      </c>
      <c r="G100" s="106">
        <f t="shared" si="9"/>
        <v>16663.317470120779</v>
      </c>
    </row>
    <row r="101" spans="1:7">
      <c r="A101" s="105">
        <f t="shared" si="11"/>
        <v>45962</v>
      </c>
      <c r="B101" s="90">
        <v>85</v>
      </c>
      <c r="C101" s="75">
        <f t="shared" si="6"/>
        <v>16663.317470120779</v>
      </c>
      <c r="D101" s="106">
        <f t="shared" si="7"/>
        <v>61.1</v>
      </c>
      <c r="E101" s="106">
        <f t="shared" si="8"/>
        <v>19.26678939594192</v>
      </c>
      <c r="F101" s="106">
        <f t="shared" si="10"/>
        <v>80.37</v>
      </c>
      <c r="G101" s="106">
        <f t="shared" si="9"/>
        <v>16644.050680724838</v>
      </c>
    </row>
    <row r="102" spans="1:7">
      <c r="A102" s="105">
        <f t="shared" si="11"/>
        <v>45992</v>
      </c>
      <c r="B102" s="90">
        <v>86</v>
      </c>
      <c r="C102" s="75">
        <f t="shared" si="6"/>
        <v>16644.050680724838</v>
      </c>
      <c r="D102" s="106">
        <f t="shared" si="7"/>
        <v>61.03</v>
      </c>
      <c r="E102" s="106">
        <f t="shared" si="8"/>
        <v>19.337434290393709</v>
      </c>
      <c r="F102" s="106">
        <f t="shared" si="10"/>
        <v>80.37</v>
      </c>
      <c r="G102" s="106">
        <f t="shared" si="9"/>
        <v>16624.713246434443</v>
      </c>
    </row>
    <row r="103" spans="1:7">
      <c r="A103" s="105">
        <f t="shared" si="11"/>
        <v>46023</v>
      </c>
      <c r="B103" s="90">
        <v>87</v>
      </c>
      <c r="C103" s="75">
        <f t="shared" si="6"/>
        <v>16624.713246434443</v>
      </c>
      <c r="D103" s="106">
        <f t="shared" si="7"/>
        <v>60.96</v>
      </c>
      <c r="E103" s="106">
        <f t="shared" si="8"/>
        <v>19.408338216125152</v>
      </c>
      <c r="F103" s="106">
        <f t="shared" si="10"/>
        <v>80.37</v>
      </c>
      <c r="G103" s="106">
        <f t="shared" si="9"/>
        <v>16605.304908218317</v>
      </c>
    </row>
    <row r="104" spans="1:7">
      <c r="A104" s="105">
        <f t="shared" si="11"/>
        <v>46054</v>
      </c>
      <c r="B104" s="90">
        <v>88</v>
      </c>
      <c r="C104" s="75">
        <f t="shared" si="6"/>
        <v>16605.304908218317</v>
      </c>
      <c r="D104" s="106">
        <f t="shared" si="7"/>
        <v>60.89</v>
      </c>
      <c r="E104" s="106">
        <f t="shared" si="8"/>
        <v>19.479502122917612</v>
      </c>
      <c r="F104" s="106">
        <f t="shared" si="10"/>
        <v>80.37</v>
      </c>
      <c r="G104" s="106">
        <f t="shared" si="9"/>
        <v>16585.825406095399</v>
      </c>
    </row>
    <row r="105" spans="1:7">
      <c r="A105" s="105">
        <f t="shared" si="11"/>
        <v>46082</v>
      </c>
      <c r="B105" s="90">
        <v>89</v>
      </c>
      <c r="C105" s="75">
        <f t="shared" si="6"/>
        <v>16585.825406095399</v>
      </c>
      <c r="D105" s="106">
        <f t="shared" si="7"/>
        <v>60.81</v>
      </c>
      <c r="E105" s="106">
        <f t="shared" si="8"/>
        <v>19.550926964034975</v>
      </c>
      <c r="F105" s="106">
        <f t="shared" si="10"/>
        <v>80.37</v>
      </c>
      <c r="G105" s="106">
        <f t="shared" si="9"/>
        <v>16566.274479131363</v>
      </c>
    </row>
    <row r="106" spans="1:7">
      <c r="A106" s="105">
        <f t="shared" si="11"/>
        <v>46113</v>
      </c>
      <c r="B106" s="90">
        <v>90</v>
      </c>
      <c r="C106" s="75">
        <f t="shared" si="6"/>
        <v>16566.274479131363</v>
      </c>
      <c r="D106" s="106">
        <f t="shared" si="7"/>
        <v>60.74</v>
      </c>
      <c r="E106" s="106">
        <f t="shared" si="8"/>
        <v>19.622613696236439</v>
      </c>
      <c r="F106" s="106">
        <f t="shared" si="10"/>
        <v>80.37</v>
      </c>
      <c r="G106" s="106">
        <f t="shared" si="9"/>
        <v>16546.651865435128</v>
      </c>
    </row>
    <row r="107" spans="1:7">
      <c r="A107" s="105">
        <f t="shared" si="11"/>
        <v>46143</v>
      </c>
      <c r="B107" s="90">
        <v>91</v>
      </c>
      <c r="C107" s="75">
        <f t="shared" si="6"/>
        <v>16546.651865435128</v>
      </c>
      <c r="D107" s="106">
        <f t="shared" si="7"/>
        <v>60.67</v>
      </c>
      <c r="E107" s="106">
        <f t="shared" si="8"/>
        <v>19.694563279789303</v>
      </c>
      <c r="F107" s="106">
        <f t="shared" si="10"/>
        <v>80.37</v>
      </c>
      <c r="G107" s="106">
        <f t="shared" si="9"/>
        <v>16526.957302155337</v>
      </c>
    </row>
    <row r="108" spans="1:7">
      <c r="A108" s="105">
        <f t="shared" si="11"/>
        <v>46174</v>
      </c>
      <c r="B108" s="90">
        <v>92</v>
      </c>
      <c r="C108" s="75">
        <f t="shared" si="6"/>
        <v>16526.957302155337</v>
      </c>
      <c r="D108" s="106">
        <f t="shared" si="7"/>
        <v>60.6</v>
      </c>
      <c r="E108" s="106">
        <f t="shared" si="8"/>
        <v>19.766776678481865</v>
      </c>
      <c r="F108" s="106">
        <f t="shared" si="10"/>
        <v>80.37</v>
      </c>
      <c r="G108" s="106">
        <f t="shared" si="9"/>
        <v>16507.190525476854</v>
      </c>
    </row>
    <row r="109" spans="1:7">
      <c r="A109" s="105">
        <f t="shared" si="11"/>
        <v>46204</v>
      </c>
      <c r="B109" s="90">
        <v>93</v>
      </c>
      <c r="C109" s="75">
        <f t="shared" si="6"/>
        <v>16507.190525476854</v>
      </c>
      <c r="D109" s="106">
        <f t="shared" si="7"/>
        <v>60.53</v>
      </c>
      <c r="E109" s="106">
        <f t="shared" si="8"/>
        <v>19.839254859636299</v>
      </c>
      <c r="F109" s="106">
        <f t="shared" si="10"/>
        <v>80.37</v>
      </c>
      <c r="G109" s="106">
        <f t="shared" si="9"/>
        <v>16487.351270617219</v>
      </c>
    </row>
    <row r="110" spans="1:7">
      <c r="A110" s="105">
        <f t="shared" si="11"/>
        <v>46235</v>
      </c>
      <c r="B110" s="90">
        <v>94</v>
      </c>
      <c r="C110" s="75">
        <f t="shared" si="6"/>
        <v>16487.351270617219</v>
      </c>
      <c r="D110" s="106">
        <f t="shared" si="7"/>
        <v>60.45</v>
      </c>
      <c r="E110" s="106">
        <f t="shared" si="8"/>
        <v>19.911998794121633</v>
      </c>
      <c r="F110" s="106">
        <f t="shared" si="10"/>
        <v>80.37</v>
      </c>
      <c r="G110" s="106">
        <f t="shared" si="9"/>
        <v>16467.439271823096</v>
      </c>
    </row>
    <row r="111" spans="1:7">
      <c r="A111" s="105">
        <f t="shared" si="11"/>
        <v>46266</v>
      </c>
      <c r="B111" s="90">
        <v>95</v>
      </c>
      <c r="C111" s="75">
        <f t="shared" si="6"/>
        <v>16467.439271823096</v>
      </c>
      <c r="D111" s="106">
        <f t="shared" si="7"/>
        <v>60.38</v>
      </c>
      <c r="E111" s="106">
        <f t="shared" si="8"/>
        <v>19.985009456366747</v>
      </c>
      <c r="F111" s="106">
        <f t="shared" si="10"/>
        <v>80.37</v>
      </c>
      <c r="G111" s="106">
        <f t="shared" si="9"/>
        <v>16447.454262366729</v>
      </c>
    </row>
    <row r="112" spans="1:7">
      <c r="A112" s="105">
        <f t="shared" si="11"/>
        <v>46296</v>
      </c>
      <c r="B112" s="90">
        <v>96</v>
      </c>
      <c r="C112" s="75">
        <f t="shared" si="6"/>
        <v>16447.454262366729</v>
      </c>
      <c r="D112" s="106">
        <f t="shared" si="7"/>
        <v>60.31</v>
      </c>
      <c r="E112" s="106">
        <f t="shared" si="8"/>
        <v>20.058287824373423</v>
      </c>
      <c r="F112" s="106">
        <f t="shared" si="10"/>
        <v>80.37</v>
      </c>
      <c r="G112" s="106">
        <f t="shared" si="9"/>
        <v>16427.395974542356</v>
      </c>
    </row>
    <row r="113" spans="1:7">
      <c r="A113" s="105">
        <f t="shared" si="11"/>
        <v>46327</v>
      </c>
      <c r="B113" s="90">
        <v>97</v>
      </c>
      <c r="C113" s="75">
        <f t="shared" si="6"/>
        <v>16427.395974542356</v>
      </c>
      <c r="D113" s="106">
        <f t="shared" si="7"/>
        <v>60.23</v>
      </c>
      <c r="E113" s="106">
        <f t="shared" si="8"/>
        <v>20.131834879729457</v>
      </c>
      <c r="F113" s="106">
        <f t="shared" si="10"/>
        <v>80.37</v>
      </c>
      <c r="G113" s="106">
        <f t="shared" si="9"/>
        <v>16407.264139662628</v>
      </c>
    </row>
    <row r="114" spans="1:7">
      <c r="A114" s="105">
        <f t="shared" si="11"/>
        <v>46357</v>
      </c>
      <c r="B114" s="90">
        <v>98</v>
      </c>
      <c r="C114" s="75">
        <f t="shared" si="6"/>
        <v>16407.264139662628</v>
      </c>
      <c r="D114" s="106">
        <f t="shared" si="7"/>
        <v>60.16</v>
      </c>
      <c r="E114" s="106">
        <f t="shared" si="8"/>
        <v>20.205651607621803</v>
      </c>
      <c r="F114" s="106">
        <f t="shared" si="10"/>
        <v>80.37</v>
      </c>
      <c r="G114" s="106">
        <f t="shared" si="9"/>
        <v>16387.058488055005</v>
      </c>
    </row>
    <row r="115" spans="1:7">
      <c r="A115" s="105">
        <f t="shared" si="11"/>
        <v>46388</v>
      </c>
      <c r="B115" s="90">
        <v>99</v>
      </c>
      <c r="C115" s="75">
        <f t="shared" si="6"/>
        <v>16387.058488055005</v>
      </c>
      <c r="D115" s="106">
        <f t="shared" si="7"/>
        <v>60.09</v>
      </c>
      <c r="E115" s="106">
        <f t="shared" si="8"/>
        <v>20.279738996849748</v>
      </c>
      <c r="F115" s="106">
        <f t="shared" si="10"/>
        <v>80.37</v>
      </c>
      <c r="G115" s="106">
        <f t="shared" si="9"/>
        <v>16366.778749058156</v>
      </c>
    </row>
    <row r="116" spans="1:7">
      <c r="A116" s="105">
        <f t="shared" si="11"/>
        <v>46419</v>
      </c>
      <c r="B116" s="90">
        <v>100</v>
      </c>
      <c r="C116" s="75">
        <f t="shared" si="6"/>
        <v>16366.778749058156</v>
      </c>
      <c r="D116" s="106">
        <f t="shared" si="7"/>
        <v>60.01</v>
      </c>
      <c r="E116" s="106">
        <f t="shared" si="8"/>
        <v>20.354098039838195</v>
      </c>
      <c r="F116" s="106">
        <f t="shared" si="10"/>
        <v>80.37</v>
      </c>
      <c r="G116" s="106">
        <f t="shared" si="9"/>
        <v>16346.424651018318</v>
      </c>
    </row>
    <row r="117" spans="1:7">
      <c r="A117" s="105">
        <f t="shared" si="11"/>
        <v>46447</v>
      </c>
      <c r="B117" s="90">
        <v>101</v>
      </c>
      <c r="C117" s="75">
        <f t="shared" si="6"/>
        <v>16346.424651018318</v>
      </c>
      <c r="D117" s="106">
        <f t="shared" si="7"/>
        <v>59.94</v>
      </c>
      <c r="E117" s="106">
        <f t="shared" si="8"/>
        <v>20.428729732650936</v>
      </c>
      <c r="F117" s="106">
        <f t="shared" si="10"/>
        <v>80.37</v>
      </c>
      <c r="G117" s="106">
        <f t="shared" si="9"/>
        <v>16325.995921285667</v>
      </c>
    </row>
    <row r="118" spans="1:7">
      <c r="A118" s="105">
        <f t="shared" si="11"/>
        <v>46478</v>
      </c>
      <c r="B118" s="90">
        <v>102</v>
      </c>
      <c r="C118" s="75">
        <f t="shared" si="6"/>
        <v>16325.995921285667</v>
      </c>
      <c r="D118" s="106">
        <f t="shared" si="7"/>
        <v>59.86</v>
      </c>
      <c r="E118" s="106">
        <f t="shared" si="8"/>
        <v>20.503635075003988</v>
      </c>
      <c r="F118" s="106">
        <f t="shared" si="10"/>
        <v>80.37</v>
      </c>
      <c r="G118" s="106">
        <f t="shared" si="9"/>
        <v>16305.492286210663</v>
      </c>
    </row>
    <row r="119" spans="1:7">
      <c r="A119" s="105">
        <f t="shared" si="11"/>
        <v>46508</v>
      </c>
      <c r="B119" s="90">
        <v>103</v>
      </c>
      <c r="C119" s="75">
        <f t="shared" si="6"/>
        <v>16305.492286210663</v>
      </c>
      <c r="D119" s="106">
        <f t="shared" si="7"/>
        <v>59.79</v>
      </c>
      <c r="E119" s="106">
        <f t="shared" si="8"/>
        <v>20.578815070279006</v>
      </c>
      <c r="F119" s="106">
        <f t="shared" si="10"/>
        <v>80.37</v>
      </c>
      <c r="G119" s="106">
        <f t="shared" si="9"/>
        <v>16284.913471140384</v>
      </c>
    </row>
    <row r="120" spans="1:7">
      <c r="A120" s="105">
        <f t="shared" si="11"/>
        <v>46539</v>
      </c>
      <c r="B120" s="90">
        <v>104</v>
      </c>
      <c r="C120" s="75">
        <f t="shared" si="6"/>
        <v>16284.913471140384</v>
      </c>
      <c r="D120" s="106">
        <f t="shared" si="7"/>
        <v>59.71</v>
      </c>
      <c r="E120" s="106">
        <f t="shared" si="8"/>
        <v>20.654270725536691</v>
      </c>
      <c r="F120" s="106">
        <f t="shared" si="10"/>
        <v>80.37</v>
      </c>
      <c r="G120" s="106">
        <f t="shared" si="9"/>
        <v>16264.259200414846</v>
      </c>
    </row>
    <row r="121" spans="1:7">
      <c r="A121" s="105">
        <f t="shared" si="11"/>
        <v>46569</v>
      </c>
      <c r="B121" s="90">
        <v>105</v>
      </c>
      <c r="C121" s="75">
        <f t="shared" si="6"/>
        <v>16264.259200414846</v>
      </c>
      <c r="D121" s="106">
        <f t="shared" si="7"/>
        <v>59.64</v>
      </c>
      <c r="E121" s="106">
        <f t="shared" si="8"/>
        <v>20.730003051530325</v>
      </c>
      <c r="F121" s="106">
        <f t="shared" si="10"/>
        <v>80.37</v>
      </c>
      <c r="G121" s="106">
        <f t="shared" si="9"/>
        <v>16243.529197363316</v>
      </c>
    </row>
    <row r="122" spans="1:7">
      <c r="A122" s="105">
        <f t="shared" si="11"/>
        <v>46600</v>
      </c>
      <c r="B122" s="90">
        <v>106</v>
      </c>
      <c r="C122" s="75">
        <f t="shared" si="6"/>
        <v>16243.529197363316</v>
      </c>
      <c r="D122" s="106">
        <f t="shared" si="7"/>
        <v>59.56</v>
      </c>
      <c r="E122" s="106">
        <f t="shared" si="8"/>
        <v>20.806013062719273</v>
      </c>
      <c r="F122" s="106">
        <f t="shared" si="10"/>
        <v>80.37</v>
      </c>
      <c r="G122" s="106">
        <f t="shared" si="9"/>
        <v>16222.723184300596</v>
      </c>
    </row>
    <row r="123" spans="1:7">
      <c r="A123" s="105">
        <f t="shared" si="11"/>
        <v>46631</v>
      </c>
      <c r="B123" s="90">
        <v>107</v>
      </c>
      <c r="C123" s="75">
        <f t="shared" si="6"/>
        <v>16222.723184300596</v>
      </c>
      <c r="D123" s="106">
        <f t="shared" si="7"/>
        <v>59.48</v>
      </c>
      <c r="E123" s="106">
        <f t="shared" si="8"/>
        <v>20.882301777282578</v>
      </c>
      <c r="F123" s="106">
        <f t="shared" si="10"/>
        <v>80.37</v>
      </c>
      <c r="G123" s="106">
        <f t="shared" si="9"/>
        <v>16201.840882523313</v>
      </c>
    </row>
    <row r="124" spans="1:7">
      <c r="A124" s="105">
        <f t="shared" si="11"/>
        <v>46661</v>
      </c>
      <c r="B124" s="90">
        <v>108</v>
      </c>
      <c r="C124" s="75">
        <f t="shared" si="6"/>
        <v>16201.840882523313</v>
      </c>
      <c r="D124" s="106">
        <f t="shared" si="7"/>
        <v>59.41</v>
      </c>
      <c r="E124" s="106">
        <f t="shared" si="8"/>
        <v>20.958870217132613</v>
      </c>
      <c r="F124" s="106">
        <f t="shared" si="10"/>
        <v>80.37</v>
      </c>
      <c r="G124" s="106">
        <f t="shared" si="9"/>
        <v>16180.88201230618</v>
      </c>
    </row>
    <row r="125" spans="1:7">
      <c r="A125" s="105">
        <f t="shared" si="11"/>
        <v>46692</v>
      </c>
      <c r="B125" s="90">
        <v>109</v>
      </c>
      <c r="C125" s="75">
        <f t="shared" si="6"/>
        <v>16180.88201230618</v>
      </c>
      <c r="D125" s="106">
        <f t="shared" si="7"/>
        <v>59.33</v>
      </c>
      <c r="E125" s="106">
        <f t="shared" si="8"/>
        <v>21.035719407928767</v>
      </c>
      <c r="F125" s="106">
        <f t="shared" si="10"/>
        <v>80.37</v>
      </c>
      <c r="G125" s="106">
        <f t="shared" si="9"/>
        <v>16159.846292898252</v>
      </c>
    </row>
    <row r="126" spans="1:7">
      <c r="A126" s="105">
        <f t="shared" si="11"/>
        <v>46722</v>
      </c>
      <c r="B126" s="90">
        <v>110</v>
      </c>
      <c r="C126" s="75">
        <f t="shared" si="6"/>
        <v>16159.846292898252</v>
      </c>
      <c r="D126" s="106">
        <f t="shared" si="7"/>
        <v>59.25</v>
      </c>
      <c r="E126" s="106">
        <f t="shared" si="8"/>
        <v>21.112850379091171</v>
      </c>
      <c r="F126" s="106">
        <f t="shared" si="10"/>
        <v>80.37</v>
      </c>
      <c r="G126" s="106">
        <f t="shared" si="9"/>
        <v>16138.73344251916</v>
      </c>
    </row>
    <row r="127" spans="1:7">
      <c r="A127" s="105">
        <f t="shared" si="11"/>
        <v>46753</v>
      </c>
      <c r="B127" s="90">
        <v>111</v>
      </c>
      <c r="C127" s="75">
        <f t="shared" si="6"/>
        <v>16138.73344251916</v>
      </c>
      <c r="D127" s="106">
        <f t="shared" si="7"/>
        <v>59.18</v>
      </c>
      <c r="E127" s="106">
        <f t="shared" si="8"/>
        <v>21.190264163814504</v>
      </c>
      <c r="F127" s="106">
        <f t="shared" si="10"/>
        <v>80.37</v>
      </c>
      <c r="G127" s="106">
        <f t="shared" si="9"/>
        <v>16117.543178355345</v>
      </c>
    </row>
    <row r="128" spans="1:7">
      <c r="A128" s="105">
        <f t="shared" si="11"/>
        <v>46784</v>
      </c>
      <c r="B128" s="90">
        <v>112</v>
      </c>
      <c r="C128" s="75">
        <f t="shared" si="6"/>
        <v>16117.543178355345</v>
      </c>
      <c r="D128" s="106">
        <f t="shared" si="7"/>
        <v>59.1</v>
      </c>
      <c r="E128" s="106">
        <f t="shared" si="8"/>
        <v>21.267961799081824</v>
      </c>
      <c r="F128" s="106">
        <f t="shared" si="10"/>
        <v>80.37</v>
      </c>
      <c r="G128" s="106">
        <f t="shared" si="9"/>
        <v>16096.275216556263</v>
      </c>
    </row>
    <row r="129" spans="1:7">
      <c r="A129" s="105">
        <f t="shared" si="11"/>
        <v>46813</v>
      </c>
      <c r="B129" s="90">
        <v>113</v>
      </c>
      <c r="C129" s="75">
        <f t="shared" si="6"/>
        <v>16096.275216556263</v>
      </c>
      <c r="D129" s="106">
        <f t="shared" si="7"/>
        <v>59.02</v>
      </c>
      <c r="E129" s="106">
        <f t="shared" si="8"/>
        <v>21.34594432567846</v>
      </c>
      <c r="F129" s="106">
        <f t="shared" si="10"/>
        <v>80.37</v>
      </c>
      <c r="G129" s="106">
        <f t="shared" si="9"/>
        <v>16074.929272230585</v>
      </c>
    </row>
    <row r="130" spans="1:7">
      <c r="A130" s="105">
        <f t="shared" si="11"/>
        <v>46844</v>
      </c>
      <c r="B130" s="90">
        <v>114</v>
      </c>
      <c r="C130" s="75">
        <f t="shared" si="6"/>
        <v>16074.929272230585</v>
      </c>
      <c r="D130" s="106">
        <f t="shared" si="7"/>
        <v>58.94</v>
      </c>
      <c r="E130" s="106">
        <f t="shared" si="8"/>
        <v>21.424212788205946</v>
      </c>
      <c r="F130" s="106">
        <f t="shared" si="10"/>
        <v>80.37</v>
      </c>
      <c r="G130" s="106">
        <f t="shared" si="9"/>
        <v>16053.505059442379</v>
      </c>
    </row>
    <row r="131" spans="1:7">
      <c r="A131" s="105">
        <f t="shared" si="11"/>
        <v>46874</v>
      </c>
      <c r="B131" s="90">
        <v>115</v>
      </c>
      <c r="C131" s="75">
        <f t="shared" si="6"/>
        <v>16053.505059442379</v>
      </c>
      <c r="D131" s="106">
        <f t="shared" si="7"/>
        <v>58.86</v>
      </c>
      <c r="E131" s="106">
        <f t="shared" si="8"/>
        <v>21.502768235096035</v>
      </c>
      <c r="F131" s="106">
        <f t="shared" si="10"/>
        <v>80.37</v>
      </c>
      <c r="G131" s="106">
        <f t="shared" si="9"/>
        <v>16032.002291207284</v>
      </c>
    </row>
    <row r="132" spans="1:7">
      <c r="A132" s="105">
        <f t="shared" si="11"/>
        <v>46905</v>
      </c>
      <c r="B132" s="90">
        <v>116</v>
      </c>
      <c r="C132" s="75">
        <f t="shared" si="6"/>
        <v>16032.002291207284</v>
      </c>
      <c r="D132" s="106">
        <f t="shared" si="7"/>
        <v>58.78</v>
      </c>
      <c r="E132" s="106">
        <f t="shared" si="8"/>
        <v>21.581611718624721</v>
      </c>
      <c r="F132" s="106">
        <f t="shared" si="10"/>
        <v>80.37</v>
      </c>
      <c r="G132" s="106">
        <f t="shared" si="9"/>
        <v>16010.42067948866</v>
      </c>
    </row>
    <row r="133" spans="1:7">
      <c r="A133" s="105">
        <f t="shared" si="11"/>
        <v>46935</v>
      </c>
      <c r="B133" s="90">
        <v>117</v>
      </c>
      <c r="C133" s="75">
        <f t="shared" si="6"/>
        <v>16010.42067948866</v>
      </c>
      <c r="D133" s="106">
        <f t="shared" si="7"/>
        <v>58.7</v>
      </c>
      <c r="E133" s="106">
        <f t="shared" si="8"/>
        <v>21.660744294926346</v>
      </c>
      <c r="F133" s="106">
        <f t="shared" si="10"/>
        <v>80.37</v>
      </c>
      <c r="G133" s="106">
        <f t="shared" si="9"/>
        <v>15988.759935193733</v>
      </c>
    </row>
    <row r="134" spans="1:7">
      <c r="A134" s="105">
        <f t="shared" si="11"/>
        <v>46966</v>
      </c>
      <c r="B134" s="90">
        <v>118</v>
      </c>
      <c r="C134" s="75">
        <f t="shared" si="6"/>
        <v>15988.759935193733</v>
      </c>
      <c r="D134" s="106">
        <f t="shared" si="7"/>
        <v>58.63</v>
      </c>
      <c r="E134" s="106">
        <f t="shared" si="8"/>
        <v>21.740167024007743</v>
      </c>
      <c r="F134" s="106">
        <f t="shared" si="10"/>
        <v>80.37</v>
      </c>
      <c r="G134" s="106">
        <f t="shared" si="9"/>
        <v>15967.019768169726</v>
      </c>
    </row>
    <row r="135" spans="1:7">
      <c r="A135" s="105">
        <f t="shared" si="11"/>
        <v>46997</v>
      </c>
      <c r="B135" s="90">
        <v>119</v>
      </c>
      <c r="C135" s="75">
        <f t="shared" si="6"/>
        <v>15967.019768169726</v>
      </c>
      <c r="D135" s="106">
        <f t="shared" si="7"/>
        <v>58.55</v>
      </c>
      <c r="E135" s="106">
        <f t="shared" si="8"/>
        <v>21.819880969762437</v>
      </c>
      <c r="F135" s="106">
        <f t="shared" si="10"/>
        <v>80.37</v>
      </c>
      <c r="G135" s="106">
        <f t="shared" si="9"/>
        <v>15945.199887199964</v>
      </c>
    </row>
    <row r="136" spans="1:7">
      <c r="A136" s="105">
        <f t="shared" si="11"/>
        <v>47027</v>
      </c>
      <c r="B136" s="90">
        <v>120</v>
      </c>
      <c r="C136" s="75">
        <f t="shared" si="6"/>
        <v>15945.199887199964</v>
      </c>
      <c r="D136" s="106">
        <f t="shared" si="7"/>
        <v>58.47</v>
      </c>
      <c r="E136" s="106">
        <f t="shared" si="8"/>
        <v>21.899887199984899</v>
      </c>
      <c r="F136" s="106">
        <f t="shared" si="10"/>
        <v>80.37</v>
      </c>
      <c r="G136" s="106">
        <f t="shared" si="9"/>
        <v>15923.299999999979</v>
      </c>
    </row>
  </sheetData>
  <pageMargins left="0.7" right="0.7" top="0.75" bottom="0.75" header="0.3" footer="0.3"/>
  <pageSetup paperSize="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A906C-47F0-4AAB-8E80-9F244D259636}">
  <dimension ref="A1:R133"/>
  <sheetViews>
    <sheetView workbookViewId="0">
      <selection sqref="A1:IV65536"/>
    </sheetView>
  </sheetViews>
  <sheetFormatPr defaultRowHeight="15"/>
  <cols>
    <col min="1" max="1" width="9.140625" style="68" customWidth="1"/>
    <col min="2" max="2" width="7.85546875" style="68" customWidth="1"/>
    <col min="3" max="3" width="14.7109375" style="68" customWidth="1"/>
    <col min="4" max="4" width="14.28515625" style="68" customWidth="1"/>
    <col min="5" max="7" width="14.7109375" style="68" customWidth="1"/>
    <col min="8" max="11" width="9.140625" style="68"/>
    <col min="12" max="12" width="9.140625" style="129"/>
    <col min="13" max="13" width="7.85546875" style="129" customWidth="1"/>
    <col min="14" max="14" width="14.7109375" style="129" customWidth="1"/>
    <col min="15" max="15" width="14.28515625" style="129" customWidth="1"/>
    <col min="16" max="18" width="14.7109375" style="129" customWidth="1"/>
    <col min="19" max="16384" width="9.140625" style="68"/>
  </cols>
  <sheetData>
    <row r="1" spans="1:18">
      <c r="A1" s="66"/>
      <c r="B1" s="66"/>
      <c r="C1" s="66"/>
      <c r="D1" s="66"/>
      <c r="E1" s="66"/>
      <c r="F1" s="66"/>
      <c r="G1" s="67"/>
      <c r="L1" s="117"/>
      <c r="M1" s="117"/>
      <c r="N1" s="117"/>
      <c r="O1" s="117"/>
      <c r="P1" s="117"/>
      <c r="Q1" s="117"/>
      <c r="R1" s="118"/>
    </row>
    <row r="2" spans="1:18">
      <c r="A2" s="66"/>
      <c r="B2" s="66"/>
      <c r="C2" s="66"/>
      <c r="D2" s="66"/>
      <c r="E2" s="66"/>
      <c r="F2" s="69"/>
      <c r="G2" s="70"/>
      <c r="L2" s="117"/>
      <c r="M2" s="117"/>
      <c r="N2" s="117"/>
      <c r="O2" s="117"/>
      <c r="P2" s="117"/>
      <c r="Q2" s="119"/>
      <c r="R2" s="120"/>
    </row>
    <row r="3" spans="1:18">
      <c r="A3" s="66"/>
      <c r="B3" s="66"/>
      <c r="C3" s="66"/>
      <c r="D3" s="66"/>
      <c r="E3" s="66"/>
      <c r="F3" s="69"/>
      <c r="G3" s="70"/>
      <c r="L3" s="117"/>
      <c r="M3" s="117"/>
      <c r="N3" s="117"/>
      <c r="O3" s="117"/>
      <c r="P3" s="117"/>
      <c r="Q3" s="119"/>
      <c r="R3" s="120"/>
    </row>
    <row r="4" spans="1:18" ht="21">
      <c r="A4" s="66"/>
      <c r="B4" s="73" t="s">
        <v>48</v>
      </c>
      <c r="C4" s="66"/>
      <c r="D4" s="66"/>
      <c r="E4" s="74"/>
      <c r="F4" s="75"/>
      <c r="G4" s="66"/>
      <c r="K4" s="79"/>
      <c r="L4" s="117"/>
      <c r="M4" s="121" t="s">
        <v>67</v>
      </c>
      <c r="N4" s="117"/>
      <c r="O4" s="117"/>
      <c r="P4" s="119"/>
      <c r="Q4" s="122"/>
      <c r="R4" s="117"/>
    </row>
    <row r="5" spans="1:18">
      <c r="A5" s="66"/>
      <c r="B5" s="66"/>
      <c r="C5" s="66"/>
      <c r="D5" s="66"/>
      <c r="E5" s="66"/>
      <c r="F5" s="75"/>
      <c r="G5" s="66"/>
      <c r="K5" s="81"/>
      <c r="L5" s="117"/>
      <c r="M5" s="117"/>
      <c r="N5" s="117"/>
      <c r="O5" s="117"/>
      <c r="P5" s="117"/>
      <c r="Q5" s="122"/>
      <c r="R5" s="117"/>
    </row>
    <row r="6" spans="1:18">
      <c r="A6" s="66"/>
      <c r="B6" s="82" t="s">
        <v>50</v>
      </c>
      <c r="C6" s="83"/>
      <c r="D6" s="84"/>
      <c r="E6" s="113">
        <v>43405</v>
      </c>
      <c r="F6" s="85"/>
      <c r="G6" s="66"/>
      <c r="K6" s="88"/>
      <c r="L6" s="117"/>
      <c r="M6" s="123" t="s">
        <v>50</v>
      </c>
      <c r="N6" s="124"/>
      <c r="O6" s="125"/>
      <c r="P6" s="126">
        <v>43405</v>
      </c>
      <c r="Q6" s="127"/>
      <c r="R6" s="117"/>
    </row>
    <row r="7" spans="1:18">
      <c r="A7" s="66"/>
      <c r="B7" s="89" t="s">
        <v>51</v>
      </c>
      <c r="C7" s="90"/>
      <c r="E7" s="91">
        <v>120</v>
      </c>
      <c r="F7" s="92" t="s">
        <v>52</v>
      </c>
      <c r="K7" s="93"/>
      <c r="L7" s="117"/>
      <c r="M7" s="128" t="s">
        <v>51</v>
      </c>
      <c r="N7" s="119"/>
      <c r="P7" s="130">
        <v>120</v>
      </c>
      <c r="Q7" s="131" t="s">
        <v>52</v>
      </c>
    </row>
    <row r="8" spans="1:18">
      <c r="A8" s="66"/>
      <c r="B8" s="89" t="s">
        <v>68</v>
      </c>
      <c r="C8" s="90"/>
      <c r="D8" s="94">
        <f>E6-1</f>
        <v>43404</v>
      </c>
      <c r="E8" s="114">
        <v>24279.174999999999</v>
      </c>
      <c r="F8" s="92" t="s">
        <v>54</v>
      </c>
      <c r="K8" s="93"/>
      <c r="L8" s="117"/>
      <c r="M8" s="128" t="s">
        <v>68</v>
      </c>
      <c r="N8" s="119"/>
      <c r="O8" s="132">
        <f>P6-1</f>
        <v>43404</v>
      </c>
      <c r="P8" s="144">
        <v>24279.174999999999</v>
      </c>
      <c r="Q8" s="131" t="s">
        <v>54</v>
      </c>
    </row>
    <row r="9" spans="1:18">
      <c r="A9" s="66"/>
      <c r="B9" s="89" t="s">
        <v>58</v>
      </c>
      <c r="C9" s="90"/>
      <c r="E9" s="96">
        <v>0</v>
      </c>
      <c r="F9" s="92" t="s">
        <v>54</v>
      </c>
      <c r="G9" s="109"/>
      <c r="K9" s="93"/>
      <c r="L9" s="117"/>
      <c r="M9" s="128" t="s">
        <v>58</v>
      </c>
      <c r="N9" s="119"/>
      <c r="P9" s="133">
        <v>0</v>
      </c>
      <c r="Q9" s="131" t="s">
        <v>54</v>
      </c>
      <c r="R9" s="134"/>
    </row>
    <row r="10" spans="1:18">
      <c r="A10" s="66"/>
      <c r="B10" s="98" t="s">
        <v>59</v>
      </c>
      <c r="C10" s="99"/>
      <c r="D10" s="100"/>
      <c r="E10" s="116">
        <v>4.3999999999999997E-2</v>
      </c>
      <c r="F10" s="101"/>
      <c r="G10" s="102"/>
      <c r="K10" s="93"/>
      <c r="L10" s="117"/>
      <c r="M10" s="135" t="s">
        <v>59</v>
      </c>
      <c r="N10" s="136"/>
      <c r="O10" s="137"/>
      <c r="P10" s="138">
        <v>4.3999999999999997E-2</v>
      </c>
      <c r="Q10" s="139"/>
      <c r="R10" s="117"/>
    </row>
    <row r="11" spans="1:18">
      <c r="A11" s="66"/>
      <c r="B11" s="91"/>
      <c r="C11" s="90"/>
      <c r="E11" s="103"/>
      <c r="F11" s="91"/>
      <c r="G11" s="102"/>
      <c r="K11" s="93"/>
      <c r="L11" s="117"/>
      <c r="M11" s="130"/>
      <c r="N11" s="119"/>
      <c r="P11" s="140"/>
      <c r="Q11" s="130"/>
      <c r="R11" s="117"/>
    </row>
    <row r="12" spans="1:18">
      <c r="K12" s="93"/>
    </row>
    <row r="13" spans="1:18" ht="15.75" thickBot="1">
      <c r="A13" s="104" t="s">
        <v>60</v>
      </c>
      <c r="B13" s="104" t="s">
        <v>61</v>
      </c>
      <c r="C13" s="104" t="s">
        <v>62</v>
      </c>
      <c r="D13" s="104" t="s">
        <v>63</v>
      </c>
      <c r="E13" s="104" t="s">
        <v>64</v>
      </c>
      <c r="F13" s="104" t="s">
        <v>65</v>
      </c>
      <c r="G13" s="104" t="s">
        <v>66</v>
      </c>
      <c r="K13" s="93"/>
      <c r="L13" s="141" t="s">
        <v>60</v>
      </c>
      <c r="M13" s="141" t="s">
        <v>61</v>
      </c>
      <c r="N13" s="141" t="s">
        <v>62</v>
      </c>
      <c r="O13" s="141" t="s">
        <v>63</v>
      </c>
      <c r="P13" s="141" t="s">
        <v>64</v>
      </c>
      <c r="Q13" s="141" t="s">
        <v>65</v>
      </c>
      <c r="R13" s="141" t="s">
        <v>66</v>
      </c>
    </row>
    <row r="14" spans="1:18">
      <c r="A14" s="105">
        <f>E6</f>
        <v>43405</v>
      </c>
      <c r="B14" s="90">
        <v>1</v>
      </c>
      <c r="C14" s="75">
        <f>E8</f>
        <v>24279.174999999999</v>
      </c>
      <c r="D14" s="106">
        <f>ROUND(C14*$E$10/12,2)</f>
        <v>89.02</v>
      </c>
      <c r="E14" s="106">
        <f>PPMT($E$10/12,B14,$E$7,-$E$8,$E$9,0)</f>
        <v>161.43314656251329</v>
      </c>
      <c r="F14" s="106">
        <f>ROUND(PMT($E$10/12,E7,-E8,E9),2)</f>
        <v>250.46</v>
      </c>
      <c r="G14" s="106">
        <f>C14-E14</f>
        <v>24117.741853437485</v>
      </c>
      <c r="K14" s="93"/>
      <c r="L14" s="142">
        <f>P6</f>
        <v>43405</v>
      </c>
      <c r="M14" s="119">
        <v>1</v>
      </c>
      <c r="N14" s="122">
        <f>P8</f>
        <v>24279.174999999999</v>
      </c>
      <c r="O14" s="143">
        <f>ROUND(N14*$P$10/12,2)</f>
        <v>89.02</v>
      </c>
      <c r="P14" s="143">
        <f>PPMT($P$10/12,M14,$P$7,-$P$8,$P$9,0)</f>
        <v>161.43314656251329</v>
      </c>
      <c r="Q14" s="143">
        <f>ROUND(PMT($P$10/12,P7,-P8,P9),2)</f>
        <v>250.46</v>
      </c>
      <c r="R14" s="143">
        <f>N14-P14</f>
        <v>24117.741853437485</v>
      </c>
    </row>
    <row r="15" spans="1:18">
      <c r="A15" s="105">
        <f>EDATE(A14,1)</f>
        <v>43435</v>
      </c>
      <c r="B15" s="90">
        <v>2</v>
      </c>
      <c r="C15" s="75">
        <f>G14</f>
        <v>24117.741853437485</v>
      </c>
      <c r="D15" s="106">
        <f t="shared" ref="D15:D72" si="0">ROUND(C15*$E$10/12,2)</f>
        <v>88.43</v>
      </c>
      <c r="E15" s="106">
        <f t="shared" ref="E15:E78" si="1">PPMT($E$10/12,B15,$E$7,-$E$8,$E$9,0)</f>
        <v>162.02506809990919</v>
      </c>
      <c r="F15" s="106">
        <f>F14</f>
        <v>250.46</v>
      </c>
      <c r="G15" s="106">
        <f t="shared" ref="G15:G72" si="2">C15-E15</f>
        <v>23955.716785337576</v>
      </c>
      <c r="K15" s="93"/>
      <c r="L15" s="142">
        <f>EDATE(L14,1)</f>
        <v>43435</v>
      </c>
      <c r="M15" s="119">
        <v>2</v>
      </c>
      <c r="N15" s="122">
        <f>R14</f>
        <v>24117.741853437485</v>
      </c>
      <c r="O15" s="143">
        <f t="shared" ref="O15:O78" si="3">ROUND(N15*$P$10/12,2)</f>
        <v>88.43</v>
      </c>
      <c r="P15" s="143">
        <f t="shared" ref="P15:P78" si="4">PPMT($P$10/12,M15,$P$7,-$P$8,$P$9,0)</f>
        <v>162.02506809990919</v>
      </c>
      <c r="Q15" s="143">
        <f>Q14</f>
        <v>250.46</v>
      </c>
      <c r="R15" s="143">
        <f t="shared" ref="R15:R72" si="5">N15-P15</f>
        <v>23955.716785337576</v>
      </c>
    </row>
    <row r="16" spans="1:18">
      <c r="A16" s="105">
        <f>EDATE(A15,1)</f>
        <v>43466</v>
      </c>
      <c r="B16" s="90">
        <v>3</v>
      </c>
      <c r="C16" s="75">
        <f>G15</f>
        <v>23955.716785337576</v>
      </c>
      <c r="D16" s="106">
        <f t="shared" si="0"/>
        <v>87.84</v>
      </c>
      <c r="E16" s="106">
        <f t="shared" si="1"/>
        <v>162.61916001627552</v>
      </c>
      <c r="F16" s="106">
        <f t="shared" ref="F16:F79" si="6">F15</f>
        <v>250.46</v>
      </c>
      <c r="G16" s="106">
        <f t="shared" si="2"/>
        <v>23793.097625321301</v>
      </c>
      <c r="K16" s="93"/>
      <c r="L16" s="142">
        <f>EDATE(L15,1)</f>
        <v>43466</v>
      </c>
      <c r="M16" s="119">
        <v>3</v>
      </c>
      <c r="N16" s="122">
        <f>R15</f>
        <v>23955.716785337576</v>
      </c>
      <c r="O16" s="143">
        <f t="shared" si="3"/>
        <v>87.84</v>
      </c>
      <c r="P16" s="143">
        <f t="shared" si="4"/>
        <v>162.61916001627552</v>
      </c>
      <c r="Q16" s="143">
        <f t="shared" ref="Q16:Q79" si="7">Q15</f>
        <v>250.46</v>
      </c>
      <c r="R16" s="143">
        <f t="shared" si="5"/>
        <v>23793.097625321301</v>
      </c>
    </row>
    <row r="17" spans="1:18">
      <c r="A17" s="105">
        <f t="shared" ref="A17:A80" si="8">EDATE(A16,1)</f>
        <v>43497</v>
      </c>
      <c r="B17" s="90">
        <v>4</v>
      </c>
      <c r="C17" s="75">
        <f t="shared" ref="C17:C72" si="9">G16</f>
        <v>23793.097625321301</v>
      </c>
      <c r="D17" s="106">
        <f t="shared" si="0"/>
        <v>87.24</v>
      </c>
      <c r="E17" s="106">
        <f t="shared" si="1"/>
        <v>163.21543026966853</v>
      </c>
      <c r="F17" s="106">
        <f t="shared" si="6"/>
        <v>250.46</v>
      </c>
      <c r="G17" s="106">
        <f t="shared" si="2"/>
        <v>23629.882195051632</v>
      </c>
      <c r="K17" s="93"/>
      <c r="L17" s="142">
        <f t="shared" ref="L17:L80" si="10">EDATE(L16,1)</f>
        <v>43497</v>
      </c>
      <c r="M17" s="119">
        <v>4</v>
      </c>
      <c r="N17" s="122">
        <f t="shared" ref="N17:N72" si="11">R16</f>
        <v>23793.097625321301</v>
      </c>
      <c r="O17" s="143">
        <f t="shared" si="3"/>
        <v>87.24</v>
      </c>
      <c r="P17" s="143">
        <f t="shared" si="4"/>
        <v>163.21543026966853</v>
      </c>
      <c r="Q17" s="143">
        <f t="shared" si="7"/>
        <v>250.46</v>
      </c>
      <c r="R17" s="143">
        <f t="shared" si="5"/>
        <v>23629.882195051632</v>
      </c>
    </row>
    <row r="18" spans="1:18">
      <c r="A18" s="105">
        <f t="shared" si="8"/>
        <v>43525</v>
      </c>
      <c r="B18" s="90">
        <v>5</v>
      </c>
      <c r="C18" s="75">
        <f t="shared" si="9"/>
        <v>23629.882195051632</v>
      </c>
      <c r="D18" s="106">
        <f t="shared" si="0"/>
        <v>86.64</v>
      </c>
      <c r="E18" s="106">
        <f t="shared" si="1"/>
        <v>163.81388684732397</v>
      </c>
      <c r="F18" s="106">
        <f t="shared" si="6"/>
        <v>250.46</v>
      </c>
      <c r="G18" s="106">
        <f t="shared" si="2"/>
        <v>23466.068308204307</v>
      </c>
      <c r="K18" s="93"/>
      <c r="L18" s="142">
        <f t="shared" si="10"/>
        <v>43525</v>
      </c>
      <c r="M18" s="119">
        <v>5</v>
      </c>
      <c r="N18" s="122">
        <f t="shared" si="11"/>
        <v>23629.882195051632</v>
      </c>
      <c r="O18" s="143">
        <f t="shared" si="3"/>
        <v>86.64</v>
      </c>
      <c r="P18" s="143">
        <f t="shared" si="4"/>
        <v>163.81388684732397</v>
      </c>
      <c r="Q18" s="143">
        <f t="shared" si="7"/>
        <v>250.46</v>
      </c>
      <c r="R18" s="143">
        <f t="shared" si="5"/>
        <v>23466.068308204307</v>
      </c>
    </row>
    <row r="19" spans="1:18">
      <c r="A19" s="105">
        <f t="shared" si="8"/>
        <v>43556</v>
      </c>
      <c r="B19" s="90">
        <v>6</v>
      </c>
      <c r="C19" s="75">
        <f t="shared" si="9"/>
        <v>23466.068308204307</v>
      </c>
      <c r="D19" s="106">
        <f t="shared" si="0"/>
        <v>86.04</v>
      </c>
      <c r="E19" s="106">
        <f t="shared" si="1"/>
        <v>164.41453776576418</v>
      </c>
      <c r="F19" s="106">
        <f t="shared" si="6"/>
        <v>250.46</v>
      </c>
      <c r="G19" s="106">
        <f t="shared" si="2"/>
        <v>23301.653770438541</v>
      </c>
      <c r="K19" s="93"/>
      <c r="L19" s="142">
        <f t="shared" si="10"/>
        <v>43556</v>
      </c>
      <c r="M19" s="119">
        <v>6</v>
      </c>
      <c r="N19" s="122">
        <f t="shared" si="11"/>
        <v>23466.068308204307</v>
      </c>
      <c r="O19" s="143">
        <f t="shared" si="3"/>
        <v>86.04</v>
      </c>
      <c r="P19" s="143">
        <f t="shared" si="4"/>
        <v>164.41453776576418</v>
      </c>
      <c r="Q19" s="143">
        <f t="shared" si="7"/>
        <v>250.46</v>
      </c>
      <c r="R19" s="143">
        <f t="shared" si="5"/>
        <v>23301.653770438541</v>
      </c>
    </row>
    <row r="20" spans="1:18">
      <c r="A20" s="105">
        <f t="shared" si="8"/>
        <v>43586</v>
      </c>
      <c r="B20" s="90">
        <v>7</v>
      </c>
      <c r="C20" s="75">
        <f t="shared" si="9"/>
        <v>23301.653770438541</v>
      </c>
      <c r="D20" s="106">
        <f t="shared" si="0"/>
        <v>85.44</v>
      </c>
      <c r="E20" s="106">
        <f t="shared" si="1"/>
        <v>165.01739107090529</v>
      </c>
      <c r="F20" s="106">
        <f t="shared" si="6"/>
        <v>250.46</v>
      </c>
      <c r="G20" s="106">
        <f t="shared" si="2"/>
        <v>23136.636379367636</v>
      </c>
      <c r="K20" s="93"/>
      <c r="L20" s="142">
        <f t="shared" si="10"/>
        <v>43586</v>
      </c>
      <c r="M20" s="119">
        <v>7</v>
      </c>
      <c r="N20" s="122">
        <f t="shared" si="11"/>
        <v>23301.653770438541</v>
      </c>
      <c r="O20" s="143">
        <f t="shared" si="3"/>
        <v>85.44</v>
      </c>
      <c r="P20" s="143">
        <f t="shared" si="4"/>
        <v>165.01739107090529</v>
      </c>
      <c r="Q20" s="143">
        <f t="shared" si="7"/>
        <v>250.46</v>
      </c>
      <c r="R20" s="143">
        <f t="shared" si="5"/>
        <v>23136.636379367636</v>
      </c>
    </row>
    <row r="21" spans="1:18">
      <c r="A21" s="105">
        <f>EDATE(A20,1)</f>
        <v>43617</v>
      </c>
      <c r="B21" s="90">
        <v>8</v>
      </c>
      <c r="C21" s="75">
        <f t="shared" si="9"/>
        <v>23136.636379367636</v>
      </c>
      <c r="D21" s="106">
        <f t="shared" si="0"/>
        <v>84.83</v>
      </c>
      <c r="E21" s="106">
        <f t="shared" si="1"/>
        <v>165.62245483816528</v>
      </c>
      <c r="F21" s="106">
        <f t="shared" si="6"/>
        <v>250.46</v>
      </c>
      <c r="G21" s="106">
        <f t="shared" si="2"/>
        <v>22971.01392452947</v>
      </c>
      <c r="K21" s="93"/>
      <c r="L21" s="142">
        <f>EDATE(L20,1)</f>
        <v>43617</v>
      </c>
      <c r="M21" s="119">
        <v>8</v>
      </c>
      <c r="N21" s="122">
        <f t="shared" si="11"/>
        <v>23136.636379367636</v>
      </c>
      <c r="O21" s="143">
        <f t="shared" si="3"/>
        <v>84.83</v>
      </c>
      <c r="P21" s="143">
        <f t="shared" si="4"/>
        <v>165.62245483816528</v>
      </c>
      <c r="Q21" s="143">
        <f t="shared" si="7"/>
        <v>250.46</v>
      </c>
      <c r="R21" s="143">
        <f t="shared" si="5"/>
        <v>22971.01392452947</v>
      </c>
    </row>
    <row r="22" spans="1:18">
      <c r="A22" s="105">
        <f t="shared" si="8"/>
        <v>43647</v>
      </c>
      <c r="B22" s="90">
        <v>9</v>
      </c>
      <c r="C22" s="75">
        <f t="shared" si="9"/>
        <v>22971.01392452947</v>
      </c>
      <c r="D22" s="106">
        <f t="shared" si="0"/>
        <v>84.23</v>
      </c>
      <c r="E22" s="106">
        <f t="shared" si="1"/>
        <v>166.2297371725719</v>
      </c>
      <c r="F22" s="106">
        <f t="shared" si="6"/>
        <v>250.46</v>
      </c>
      <c r="G22" s="106">
        <f t="shared" si="2"/>
        <v>22804.784187356898</v>
      </c>
      <c r="K22" s="93"/>
      <c r="L22" s="142">
        <f t="shared" si="10"/>
        <v>43647</v>
      </c>
      <c r="M22" s="119">
        <v>9</v>
      </c>
      <c r="N22" s="122">
        <f t="shared" si="11"/>
        <v>22971.01392452947</v>
      </c>
      <c r="O22" s="143">
        <f t="shared" si="3"/>
        <v>84.23</v>
      </c>
      <c r="P22" s="143">
        <f t="shared" si="4"/>
        <v>166.2297371725719</v>
      </c>
      <c r="Q22" s="143">
        <f t="shared" si="7"/>
        <v>250.46</v>
      </c>
      <c r="R22" s="143">
        <f t="shared" si="5"/>
        <v>22804.784187356898</v>
      </c>
    </row>
    <row r="23" spans="1:18">
      <c r="A23" s="105">
        <f t="shared" si="8"/>
        <v>43678</v>
      </c>
      <c r="B23" s="90">
        <v>10</v>
      </c>
      <c r="C23" s="75">
        <f t="shared" si="9"/>
        <v>22804.784187356898</v>
      </c>
      <c r="D23" s="106">
        <f t="shared" si="0"/>
        <v>83.62</v>
      </c>
      <c r="E23" s="106">
        <f t="shared" si="1"/>
        <v>166.83924620887132</v>
      </c>
      <c r="F23" s="106">
        <f t="shared" si="6"/>
        <v>250.46</v>
      </c>
      <c r="G23" s="106">
        <f t="shared" si="2"/>
        <v>22637.944941148027</v>
      </c>
      <c r="K23" s="93"/>
      <c r="L23" s="142">
        <f t="shared" si="10"/>
        <v>43678</v>
      </c>
      <c r="M23" s="119">
        <v>10</v>
      </c>
      <c r="N23" s="122">
        <f t="shared" si="11"/>
        <v>22804.784187356898</v>
      </c>
      <c r="O23" s="143">
        <f t="shared" si="3"/>
        <v>83.62</v>
      </c>
      <c r="P23" s="143">
        <f t="shared" si="4"/>
        <v>166.83924620887132</v>
      </c>
      <c r="Q23" s="143">
        <f t="shared" si="7"/>
        <v>250.46</v>
      </c>
      <c r="R23" s="143">
        <f t="shared" si="5"/>
        <v>22637.944941148027</v>
      </c>
    </row>
    <row r="24" spans="1:18">
      <c r="A24" s="105">
        <f t="shared" si="8"/>
        <v>43709</v>
      </c>
      <c r="B24" s="90">
        <v>11</v>
      </c>
      <c r="C24" s="75">
        <f t="shared" si="9"/>
        <v>22637.944941148027</v>
      </c>
      <c r="D24" s="106">
        <f t="shared" si="0"/>
        <v>83.01</v>
      </c>
      <c r="E24" s="106">
        <f t="shared" si="1"/>
        <v>167.45099011163717</v>
      </c>
      <c r="F24" s="106">
        <f t="shared" si="6"/>
        <v>250.46</v>
      </c>
      <c r="G24" s="106">
        <f t="shared" si="2"/>
        <v>22470.493951036391</v>
      </c>
      <c r="L24" s="142">
        <f t="shared" si="10"/>
        <v>43709</v>
      </c>
      <c r="M24" s="119">
        <v>11</v>
      </c>
      <c r="N24" s="122">
        <f t="shared" si="11"/>
        <v>22637.944941148027</v>
      </c>
      <c r="O24" s="143">
        <f t="shared" si="3"/>
        <v>83.01</v>
      </c>
      <c r="P24" s="143">
        <f t="shared" si="4"/>
        <v>167.45099011163717</v>
      </c>
      <c r="Q24" s="143">
        <f t="shared" si="7"/>
        <v>250.46</v>
      </c>
      <c r="R24" s="143">
        <f t="shared" si="5"/>
        <v>22470.493951036391</v>
      </c>
    </row>
    <row r="25" spans="1:18">
      <c r="A25" s="105">
        <f t="shared" si="8"/>
        <v>43739</v>
      </c>
      <c r="B25" s="90">
        <v>12</v>
      </c>
      <c r="C25" s="75">
        <f t="shared" si="9"/>
        <v>22470.493951036391</v>
      </c>
      <c r="D25" s="106">
        <f t="shared" si="0"/>
        <v>82.39</v>
      </c>
      <c r="E25" s="106">
        <f t="shared" si="1"/>
        <v>168.06497707537986</v>
      </c>
      <c r="F25" s="106">
        <f t="shared" si="6"/>
        <v>250.46</v>
      </c>
      <c r="G25" s="106">
        <f t="shared" si="2"/>
        <v>22302.42897396101</v>
      </c>
      <c r="L25" s="142">
        <f t="shared" si="10"/>
        <v>43739</v>
      </c>
      <c r="M25" s="119">
        <v>12</v>
      </c>
      <c r="N25" s="122">
        <f t="shared" si="11"/>
        <v>22470.493951036391</v>
      </c>
      <c r="O25" s="143">
        <f t="shared" si="3"/>
        <v>82.39</v>
      </c>
      <c r="P25" s="143">
        <f t="shared" si="4"/>
        <v>168.06497707537986</v>
      </c>
      <c r="Q25" s="143">
        <f t="shared" si="7"/>
        <v>250.46</v>
      </c>
      <c r="R25" s="143">
        <f t="shared" si="5"/>
        <v>22302.42897396101</v>
      </c>
    </row>
    <row r="26" spans="1:18">
      <c r="A26" s="105">
        <f t="shared" si="8"/>
        <v>43770</v>
      </c>
      <c r="B26" s="90">
        <v>13</v>
      </c>
      <c r="C26" s="75">
        <f t="shared" si="9"/>
        <v>22302.42897396101</v>
      </c>
      <c r="D26" s="106">
        <f t="shared" si="0"/>
        <v>81.78</v>
      </c>
      <c r="E26" s="106">
        <f t="shared" si="1"/>
        <v>168.68121532465625</v>
      </c>
      <c r="F26" s="106">
        <f t="shared" si="6"/>
        <v>250.46</v>
      </c>
      <c r="G26" s="106">
        <f t="shared" si="2"/>
        <v>22133.747758636353</v>
      </c>
      <c r="L26" s="142">
        <f t="shared" si="10"/>
        <v>43770</v>
      </c>
      <c r="M26" s="119">
        <v>13</v>
      </c>
      <c r="N26" s="122">
        <f t="shared" si="11"/>
        <v>22302.42897396101</v>
      </c>
      <c r="O26" s="143">
        <f t="shared" si="3"/>
        <v>81.78</v>
      </c>
      <c r="P26" s="143">
        <f t="shared" si="4"/>
        <v>168.68121532465625</v>
      </c>
      <c r="Q26" s="143">
        <f t="shared" si="7"/>
        <v>250.46</v>
      </c>
      <c r="R26" s="143">
        <f t="shared" si="5"/>
        <v>22133.747758636353</v>
      </c>
    </row>
    <row r="27" spans="1:18">
      <c r="A27" s="105">
        <f t="shared" si="8"/>
        <v>43800</v>
      </c>
      <c r="B27" s="90">
        <v>14</v>
      </c>
      <c r="C27" s="75">
        <f t="shared" si="9"/>
        <v>22133.747758636353</v>
      </c>
      <c r="D27" s="106">
        <f t="shared" si="0"/>
        <v>81.16</v>
      </c>
      <c r="E27" s="106">
        <f t="shared" si="1"/>
        <v>169.29971311417998</v>
      </c>
      <c r="F27" s="106">
        <f t="shared" si="6"/>
        <v>250.46</v>
      </c>
      <c r="G27" s="106">
        <f t="shared" si="2"/>
        <v>21964.448045522175</v>
      </c>
      <c r="L27" s="142">
        <f t="shared" si="10"/>
        <v>43800</v>
      </c>
      <c r="M27" s="119">
        <v>14</v>
      </c>
      <c r="N27" s="122">
        <f t="shared" si="11"/>
        <v>22133.747758636353</v>
      </c>
      <c r="O27" s="143">
        <f t="shared" si="3"/>
        <v>81.16</v>
      </c>
      <c r="P27" s="143">
        <f t="shared" si="4"/>
        <v>169.29971311417998</v>
      </c>
      <c r="Q27" s="143">
        <f t="shared" si="7"/>
        <v>250.46</v>
      </c>
      <c r="R27" s="143">
        <f t="shared" si="5"/>
        <v>21964.448045522175</v>
      </c>
    </row>
    <row r="28" spans="1:18">
      <c r="A28" s="105">
        <f t="shared" si="8"/>
        <v>43831</v>
      </c>
      <c r="B28" s="90">
        <v>15</v>
      </c>
      <c r="C28" s="75">
        <f t="shared" si="9"/>
        <v>21964.448045522175</v>
      </c>
      <c r="D28" s="106">
        <f t="shared" si="0"/>
        <v>80.540000000000006</v>
      </c>
      <c r="E28" s="106">
        <f t="shared" si="1"/>
        <v>169.92047872893195</v>
      </c>
      <c r="F28" s="106">
        <f t="shared" si="6"/>
        <v>250.46</v>
      </c>
      <c r="G28" s="106">
        <f t="shared" si="2"/>
        <v>21794.527566793244</v>
      </c>
      <c r="L28" s="142">
        <f t="shared" si="10"/>
        <v>43831</v>
      </c>
      <c r="M28" s="119">
        <v>15</v>
      </c>
      <c r="N28" s="122">
        <f t="shared" si="11"/>
        <v>21964.448045522175</v>
      </c>
      <c r="O28" s="143">
        <f t="shared" si="3"/>
        <v>80.540000000000006</v>
      </c>
      <c r="P28" s="143">
        <f t="shared" si="4"/>
        <v>169.92047872893195</v>
      </c>
      <c r="Q28" s="143">
        <f t="shared" si="7"/>
        <v>250.46</v>
      </c>
      <c r="R28" s="143">
        <f t="shared" si="5"/>
        <v>21794.527566793244</v>
      </c>
    </row>
    <row r="29" spans="1:18">
      <c r="A29" s="105">
        <f t="shared" si="8"/>
        <v>43862</v>
      </c>
      <c r="B29" s="90">
        <v>16</v>
      </c>
      <c r="C29" s="75">
        <f t="shared" si="9"/>
        <v>21794.527566793244</v>
      </c>
      <c r="D29" s="106">
        <f t="shared" si="0"/>
        <v>79.91</v>
      </c>
      <c r="E29" s="106">
        <f t="shared" si="1"/>
        <v>170.54352048427143</v>
      </c>
      <c r="F29" s="106">
        <f t="shared" si="6"/>
        <v>250.46</v>
      </c>
      <c r="G29" s="106">
        <f t="shared" si="2"/>
        <v>21623.984046308971</v>
      </c>
      <c r="L29" s="142">
        <f t="shared" si="10"/>
        <v>43862</v>
      </c>
      <c r="M29" s="119">
        <v>16</v>
      </c>
      <c r="N29" s="122">
        <f t="shared" si="11"/>
        <v>21794.527566793244</v>
      </c>
      <c r="O29" s="143">
        <f t="shared" si="3"/>
        <v>79.91</v>
      </c>
      <c r="P29" s="143">
        <f t="shared" si="4"/>
        <v>170.54352048427143</v>
      </c>
      <c r="Q29" s="143">
        <f t="shared" si="7"/>
        <v>250.46</v>
      </c>
      <c r="R29" s="143">
        <f t="shared" si="5"/>
        <v>21623.984046308971</v>
      </c>
    </row>
    <row r="30" spans="1:18">
      <c r="A30" s="105">
        <f t="shared" si="8"/>
        <v>43891</v>
      </c>
      <c r="B30" s="90">
        <v>17</v>
      </c>
      <c r="C30" s="75">
        <f t="shared" si="9"/>
        <v>21623.984046308971</v>
      </c>
      <c r="D30" s="106">
        <f t="shared" si="0"/>
        <v>79.290000000000006</v>
      </c>
      <c r="E30" s="106">
        <f t="shared" si="1"/>
        <v>171.16884672604709</v>
      </c>
      <c r="F30" s="106">
        <f t="shared" si="6"/>
        <v>250.46</v>
      </c>
      <c r="G30" s="106">
        <f t="shared" si="2"/>
        <v>21452.815199582925</v>
      </c>
      <c r="L30" s="142">
        <f t="shared" si="10"/>
        <v>43891</v>
      </c>
      <c r="M30" s="119">
        <v>17</v>
      </c>
      <c r="N30" s="122">
        <f t="shared" si="11"/>
        <v>21623.984046308971</v>
      </c>
      <c r="O30" s="143">
        <f t="shared" si="3"/>
        <v>79.290000000000006</v>
      </c>
      <c r="P30" s="143">
        <f t="shared" si="4"/>
        <v>171.16884672604709</v>
      </c>
      <c r="Q30" s="143">
        <f t="shared" si="7"/>
        <v>250.46</v>
      </c>
      <c r="R30" s="143">
        <f t="shared" si="5"/>
        <v>21452.815199582925</v>
      </c>
    </row>
    <row r="31" spans="1:18">
      <c r="A31" s="105">
        <f t="shared" si="8"/>
        <v>43922</v>
      </c>
      <c r="B31" s="90">
        <v>18</v>
      </c>
      <c r="C31" s="75">
        <f t="shared" si="9"/>
        <v>21452.815199582925</v>
      </c>
      <c r="D31" s="106">
        <f t="shared" si="0"/>
        <v>78.66</v>
      </c>
      <c r="E31" s="106">
        <f t="shared" si="1"/>
        <v>171.79646583070922</v>
      </c>
      <c r="F31" s="106">
        <f t="shared" si="6"/>
        <v>250.46</v>
      </c>
      <c r="G31" s="106">
        <f t="shared" si="2"/>
        <v>21281.018733752215</v>
      </c>
      <c r="L31" s="142">
        <f t="shared" si="10"/>
        <v>43922</v>
      </c>
      <c r="M31" s="119">
        <v>18</v>
      </c>
      <c r="N31" s="122">
        <f t="shared" si="11"/>
        <v>21452.815199582925</v>
      </c>
      <c r="O31" s="143">
        <f t="shared" si="3"/>
        <v>78.66</v>
      </c>
      <c r="P31" s="143">
        <f t="shared" si="4"/>
        <v>171.79646583070922</v>
      </c>
      <c r="Q31" s="143">
        <f t="shared" si="7"/>
        <v>250.46</v>
      </c>
      <c r="R31" s="143">
        <f t="shared" si="5"/>
        <v>21281.018733752215</v>
      </c>
    </row>
    <row r="32" spans="1:18">
      <c r="A32" s="105">
        <f t="shared" si="8"/>
        <v>43952</v>
      </c>
      <c r="B32" s="90">
        <v>19</v>
      </c>
      <c r="C32" s="75">
        <f t="shared" si="9"/>
        <v>21281.018733752215</v>
      </c>
      <c r="D32" s="106">
        <f t="shared" si="0"/>
        <v>78.03</v>
      </c>
      <c r="E32" s="106">
        <f t="shared" si="1"/>
        <v>172.42638620542184</v>
      </c>
      <c r="F32" s="106">
        <f t="shared" si="6"/>
        <v>250.46</v>
      </c>
      <c r="G32" s="106">
        <f t="shared" si="2"/>
        <v>21108.592347546793</v>
      </c>
      <c r="L32" s="142">
        <f t="shared" si="10"/>
        <v>43952</v>
      </c>
      <c r="M32" s="119">
        <v>19</v>
      </c>
      <c r="N32" s="122">
        <f t="shared" si="11"/>
        <v>21281.018733752215</v>
      </c>
      <c r="O32" s="143">
        <f t="shared" si="3"/>
        <v>78.03</v>
      </c>
      <c r="P32" s="143">
        <f t="shared" si="4"/>
        <v>172.42638620542184</v>
      </c>
      <c r="Q32" s="143">
        <f t="shared" si="7"/>
        <v>250.46</v>
      </c>
      <c r="R32" s="143">
        <f t="shared" si="5"/>
        <v>21108.592347546793</v>
      </c>
    </row>
    <row r="33" spans="1:18">
      <c r="A33" s="105">
        <f t="shared" si="8"/>
        <v>43983</v>
      </c>
      <c r="B33" s="90">
        <v>20</v>
      </c>
      <c r="C33" s="75">
        <f t="shared" si="9"/>
        <v>21108.592347546793</v>
      </c>
      <c r="D33" s="106">
        <f t="shared" si="0"/>
        <v>77.400000000000006</v>
      </c>
      <c r="E33" s="106">
        <f t="shared" si="1"/>
        <v>173.05861628817507</v>
      </c>
      <c r="F33" s="106">
        <f t="shared" si="6"/>
        <v>250.46</v>
      </c>
      <c r="G33" s="106">
        <f t="shared" si="2"/>
        <v>20935.53373125862</v>
      </c>
      <c r="L33" s="142">
        <f t="shared" si="10"/>
        <v>43983</v>
      </c>
      <c r="M33" s="119">
        <v>20</v>
      </c>
      <c r="N33" s="122">
        <f t="shared" si="11"/>
        <v>21108.592347546793</v>
      </c>
      <c r="O33" s="143">
        <f t="shared" si="3"/>
        <v>77.400000000000006</v>
      </c>
      <c r="P33" s="143">
        <f t="shared" si="4"/>
        <v>173.05861628817507</v>
      </c>
      <c r="Q33" s="143">
        <f t="shared" si="7"/>
        <v>250.46</v>
      </c>
      <c r="R33" s="143">
        <f t="shared" si="5"/>
        <v>20935.53373125862</v>
      </c>
    </row>
    <row r="34" spans="1:18">
      <c r="A34" s="105">
        <f t="shared" si="8"/>
        <v>44013</v>
      </c>
      <c r="B34" s="90">
        <v>21</v>
      </c>
      <c r="C34" s="75">
        <f t="shared" si="9"/>
        <v>20935.53373125862</v>
      </c>
      <c r="D34" s="106">
        <f t="shared" si="0"/>
        <v>76.760000000000005</v>
      </c>
      <c r="E34" s="106">
        <f t="shared" si="1"/>
        <v>173.69316454789833</v>
      </c>
      <c r="F34" s="106">
        <f t="shared" si="6"/>
        <v>250.46</v>
      </c>
      <c r="G34" s="106">
        <f t="shared" si="2"/>
        <v>20761.840566710722</v>
      </c>
      <c r="L34" s="142">
        <f t="shared" si="10"/>
        <v>44013</v>
      </c>
      <c r="M34" s="119">
        <v>21</v>
      </c>
      <c r="N34" s="122">
        <f t="shared" si="11"/>
        <v>20935.53373125862</v>
      </c>
      <c r="O34" s="143">
        <f t="shared" si="3"/>
        <v>76.760000000000005</v>
      </c>
      <c r="P34" s="143">
        <f t="shared" si="4"/>
        <v>173.69316454789833</v>
      </c>
      <c r="Q34" s="143">
        <f t="shared" si="7"/>
        <v>250.46</v>
      </c>
      <c r="R34" s="143">
        <f t="shared" si="5"/>
        <v>20761.840566710722</v>
      </c>
    </row>
    <row r="35" spans="1:18">
      <c r="A35" s="105">
        <f t="shared" si="8"/>
        <v>44044</v>
      </c>
      <c r="B35" s="90">
        <v>22</v>
      </c>
      <c r="C35" s="75">
        <f t="shared" si="9"/>
        <v>20761.840566710722</v>
      </c>
      <c r="D35" s="106">
        <f t="shared" si="0"/>
        <v>76.13</v>
      </c>
      <c r="E35" s="106">
        <f t="shared" si="1"/>
        <v>174.33003948457397</v>
      </c>
      <c r="F35" s="106">
        <f t="shared" si="6"/>
        <v>250.46</v>
      </c>
      <c r="G35" s="106">
        <f t="shared" si="2"/>
        <v>20587.510527226146</v>
      </c>
      <c r="L35" s="142">
        <f t="shared" si="10"/>
        <v>44044</v>
      </c>
      <c r="M35" s="119">
        <v>22</v>
      </c>
      <c r="N35" s="122">
        <f t="shared" si="11"/>
        <v>20761.840566710722</v>
      </c>
      <c r="O35" s="143">
        <f t="shared" si="3"/>
        <v>76.13</v>
      </c>
      <c r="P35" s="143">
        <f t="shared" si="4"/>
        <v>174.33003948457397</v>
      </c>
      <c r="Q35" s="143">
        <f t="shared" si="7"/>
        <v>250.46</v>
      </c>
      <c r="R35" s="143">
        <f t="shared" si="5"/>
        <v>20587.510527226146</v>
      </c>
    </row>
    <row r="36" spans="1:18">
      <c r="A36" s="105">
        <f t="shared" si="8"/>
        <v>44075</v>
      </c>
      <c r="B36" s="90">
        <v>23</v>
      </c>
      <c r="C36" s="75">
        <f t="shared" si="9"/>
        <v>20587.510527226146</v>
      </c>
      <c r="D36" s="106">
        <f t="shared" si="0"/>
        <v>75.489999999999995</v>
      </c>
      <c r="E36" s="106">
        <f t="shared" si="1"/>
        <v>174.96924962935077</v>
      </c>
      <c r="F36" s="106">
        <f t="shared" si="6"/>
        <v>250.46</v>
      </c>
      <c r="G36" s="106">
        <f t="shared" si="2"/>
        <v>20412.541277596796</v>
      </c>
      <c r="L36" s="142">
        <f t="shared" si="10"/>
        <v>44075</v>
      </c>
      <c r="M36" s="119">
        <v>23</v>
      </c>
      <c r="N36" s="122">
        <f t="shared" si="11"/>
        <v>20587.510527226146</v>
      </c>
      <c r="O36" s="143">
        <f t="shared" si="3"/>
        <v>75.489999999999995</v>
      </c>
      <c r="P36" s="143">
        <f t="shared" si="4"/>
        <v>174.96924962935077</v>
      </c>
      <c r="Q36" s="143">
        <f t="shared" si="7"/>
        <v>250.46</v>
      </c>
      <c r="R36" s="143">
        <f t="shared" si="5"/>
        <v>20412.541277596796</v>
      </c>
    </row>
    <row r="37" spans="1:18">
      <c r="A37" s="105">
        <f t="shared" si="8"/>
        <v>44105</v>
      </c>
      <c r="B37" s="90">
        <v>24</v>
      </c>
      <c r="C37" s="75">
        <f t="shared" si="9"/>
        <v>20412.541277596796</v>
      </c>
      <c r="D37" s="106">
        <f t="shared" si="0"/>
        <v>74.849999999999994</v>
      </c>
      <c r="E37" s="106">
        <f t="shared" si="1"/>
        <v>175.61080354465835</v>
      </c>
      <c r="F37" s="106">
        <f t="shared" si="6"/>
        <v>250.46</v>
      </c>
      <c r="G37" s="106">
        <f t="shared" si="2"/>
        <v>20236.930474052137</v>
      </c>
      <c r="L37" s="142">
        <f t="shared" si="10"/>
        <v>44105</v>
      </c>
      <c r="M37" s="119">
        <v>24</v>
      </c>
      <c r="N37" s="122">
        <f t="shared" si="11"/>
        <v>20412.541277596796</v>
      </c>
      <c r="O37" s="143">
        <f t="shared" si="3"/>
        <v>74.849999999999994</v>
      </c>
      <c r="P37" s="143">
        <f t="shared" si="4"/>
        <v>175.61080354465835</v>
      </c>
      <c r="Q37" s="143">
        <f t="shared" si="7"/>
        <v>250.46</v>
      </c>
      <c r="R37" s="143">
        <f t="shared" si="5"/>
        <v>20236.930474052137</v>
      </c>
    </row>
    <row r="38" spans="1:18">
      <c r="A38" s="105">
        <f t="shared" si="8"/>
        <v>44136</v>
      </c>
      <c r="B38" s="90">
        <v>25</v>
      </c>
      <c r="C38" s="75">
        <f t="shared" si="9"/>
        <v>20236.930474052137</v>
      </c>
      <c r="D38" s="106">
        <f t="shared" si="0"/>
        <v>74.2</v>
      </c>
      <c r="E38" s="106">
        <f t="shared" si="1"/>
        <v>176.25470982432213</v>
      </c>
      <c r="F38" s="106">
        <f t="shared" si="6"/>
        <v>250.46</v>
      </c>
      <c r="G38" s="106">
        <f t="shared" si="2"/>
        <v>20060.675764227813</v>
      </c>
      <c r="L38" s="142">
        <f t="shared" si="10"/>
        <v>44136</v>
      </c>
      <c r="M38" s="119">
        <v>25</v>
      </c>
      <c r="N38" s="122">
        <f t="shared" si="11"/>
        <v>20236.930474052137</v>
      </c>
      <c r="O38" s="143">
        <f t="shared" si="3"/>
        <v>74.2</v>
      </c>
      <c r="P38" s="143">
        <f t="shared" si="4"/>
        <v>176.25470982432213</v>
      </c>
      <c r="Q38" s="143">
        <f t="shared" si="7"/>
        <v>250.46</v>
      </c>
      <c r="R38" s="143">
        <f t="shared" si="5"/>
        <v>20060.675764227813</v>
      </c>
    </row>
    <row r="39" spans="1:18">
      <c r="A39" s="105">
        <f t="shared" si="8"/>
        <v>44166</v>
      </c>
      <c r="B39" s="90">
        <v>26</v>
      </c>
      <c r="C39" s="75">
        <f t="shared" si="9"/>
        <v>20060.675764227813</v>
      </c>
      <c r="D39" s="106">
        <f t="shared" si="0"/>
        <v>73.56</v>
      </c>
      <c r="E39" s="106">
        <f t="shared" si="1"/>
        <v>176.90097709367797</v>
      </c>
      <c r="F39" s="106">
        <f t="shared" si="6"/>
        <v>250.46</v>
      </c>
      <c r="G39" s="106">
        <f t="shared" si="2"/>
        <v>19883.774787134134</v>
      </c>
      <c r="L39" s="142">
        <f t="shared" si="10"/>
        <v>44166</v>
      </c>
      <c r="M39" s="119">
        <v>26</v>
      </c>
      <c r="N39" s="122">
        <f t="shared" si="11"/>
        <v>20060.675764227813</v>
      </c>
      <c r="O39" s="143">
        <f t="shared" si="3"/>
        <v>73.56</v>
      </c>
      <c r="P39" s="143">
        <f t="shared" si="4"/>
        <v>176.90097709367797</v>
      </c>
      <c r="Q39" s="143">
        <f t="shared" si="7"/>
        <v>250.46</v>
      </c>
      <c r="R39" s="143">
        <f t="shared" si="5"/>
        <v>19883.774787134134</v>
      </c>
    </row>
    <row r="40" spans="1:18">
      <c r="A40" s="105">
        <f t="shared" si="8"/>
        <v>44197</v>
      </c>
      <c r="B40" s="90">
        <v>27</v>
      </c>
      <c r="C40" s="75">
        <f t="shared" si="9"/>
        <v>19883.774787134134</v>
      </c>
      <c r="D40" s="106">
        <f t="shared" si="0"/>
        <v>72.91</v>
      </c>
      <c r="E40" s="106">
        <f t="shared" si="1"/>
        <v>177.54961400968813</v>
      </c>
      <c r="F40" s="106">
        <f t="shared" si="6"/>
        <v>250.46</v>
      </c>
      <c r="G40" s="106">
        <f t="shared" si="2"/>
        <v>19706.225173124447</v>
      </c>
      <c r="L40" s="142">
        <f t="shared" si="10"/>
        <v>44197</v>
      </c>
      <c r="M40" s="119">
        <v>27</v>
      </c>
      <c r="N40" s="122">
        <f t="shared" si="11"/>
        <v>19883.774787134134</v>
      </c>
      <c r="O40" s="143">
        <f t="shared" si="3"/>
        <v>72.91</v>
      </c>
      <c r="P40" s="143">
        <f t="shared" si="4"/>
        <v>177.54961400968813</v>
      </c>
      <c r="Q40" s="143">
        <f t="shared" si="7"/>
        <v>250.46</v>
      </c>
      <c r="R40" s="143">
        <f t="shared" si="5"/>
        <v>19706.225173124447</v>
      </c>
    </row>
    <row r="41" spans="1:18">
      <c r="A41" s="105">
        <f t="shared" si="8"/>
        <v>44228</v>
      </c>
      <c r="B41" s="90">
        <v>28</v>
      </c>
      <c r="C41" s="75">
        <f t="shared" si="9"/>
        <v>19706.225173124447</v>
      </c>
      <c r="D41" s="106">
        <f t="shared" si="0"/>
        <v>72.260000000000005</v>
      </c>
      <c r="E41" s="106">
        <f t="shared" si="1"/>
        <v>178.20062926105697</v>
      </c>
      <c r="F41" s="106">
        <f t="shared" si="6"/>
        <v>250.46</v>
      </c>
      <c r="G41" s="106">
        <f t="shared" si="2"/>
        <v>19528.02454386339</v>
      </c>
      <c r="L41" s="142">
        <f t="shared" si="10"/>
        <v>44228</v>
      </c>
      <c r="M41" s="119">
        <v>28</v>
      </c>
      <c r="N41" s="122">
        <f t="shared" si="11"/>
        <v>19706.225173124447</v>
      </c>
      <c r="O41" s="143">
        <f t="shared" si="3"/>
        <v>72.260000000000005</v>
      </c>
      <c r="P41" s="143">
        <f t="shared" si="4"/>
        <v>178.20062926105697</v>
      </c>
      <c r="Q41" s="143">
        <f t="shared" si="7"/>
        <v>250.46</v>
      </c>
      <c r="R41" s="143">
        <f t="shared" si="5"/>
        <v>19528.02454386339</v>
      </c>
    </row>
    <row r="42" spans="1:18">
      <c r="A42" s="105">
        <f t="shared" si="8"/>
        <v>44256</v>
      </c>
      <c r="B42" s="90">
        <v>29</v>
      </c>
      <c r="C42" s="75">
        <f t="shared" si="9"/>
        <v>19528.02454386339</v>
      </c>
      <c r="D42" s="106">
        <f t="shared" si="0"/>
        <v>71.599999999999994</v>
      </c>
      <c r="E42" s="106">
        <f t="shared" si="1"/>
        <v>178.85403156834752</v>
      </c>
      <c r="F42" s="106">
        <f t="shared" si="6"/>
        <v>250.46</v>
      </c>
      <c r="G42" s="106">
        <f t="shared" si="2"/>
        <v>19349.170512295044</v>
      </c>
      <c r="L42" s="142">
        <f t="shared" si="10"/>
        <v>44256</v>
      </c>
      <c r="M42" s="119">
        <v>29</v>
      </c>
      <c r="N42" s="122">
        <f t="shared" si="11"/>
        <v>19528.02454386339</v>
      </c>
      <c r="O42" s="143">
        <f t="shared" si="3"/>
        <v>71.599999999999994</v>
      </c>
      <c r="P42" s="143">
        <f t="shared" si="4"/>
        <v>178.85403156834752</v>
      </c>
      <c r="Q42" s="143">
        <f t="shared" si="7"/>
        <v>250.46</v>
      </c>
      <c r="R42" s="143">
        <f t="shared" si="5"/>
        <v>19349.170512295044</v>
      </c>
    </row>
    <row r="43" spans="1:18">
      <c r="A43" s="105">
        <f t="shared" si="8"/>
        <v>44287</v>
      </c>
      <c r="B43" s="90">
        <v>30</v>
      </c>
      <c r="C43" s="75">
        <f t="shared" si="9"/>
        <v>19349.170512295044</v>
      </c>
      <c r="D43" s="106">
        <f t="shared" si="0"/>
        <v>70.95</v>
      </c>
      <c r="E43" s="106">
        <f t="shared" si="1"/>
        <v>179.50982968409815</v>
      </c>
      <c r="F43" s="106">
        <f t="shared" si="6"/>
        <v>250.46</v>
      </c>
      <c r="G43" s="106">
        <f t="shared" si="2"/>
        <v>19169.660682610946</v>
      </c>
      <c r="L43" s="142">
        <f t="shared" si="10"/>
        <v>44287</v>
      </c>
      <c r="M43" s="119">
        <v>30</v>
      </c>
      <c r="N43" s="122">
        <f t="shared" si="11"/>
        <v>19349.170512295044</v>
      </c>
      <c r="O43" s="143">
        <f t="shared" si="3"/>
        <v>70.95</v>
      </c>
      <c r="P43" s="143">
        <f t="shared" si="4"/>
        <v>179.50982968409815</v>
      </c>
      <c r="Q43" s="143">
        <f t="shared" si="7"/>
        <v>250.46</v>
      </c>
      <c r="R43" s="143">
        <f t="shared" si="5"/>
        <v>19169.660682610946</v>
      </c>
    </row>
    <row r="44" spans="1:18">
      <c r="A44" s="105">
        <f t="shared" si="8"/>
        <v>44317</v>
      </c>
      <c r="B44" s="90">
        <v>31</v>
      </c>
      <c r="C44" s="75">
        <f t="shared" si="9"/>
        <v>19169.660682610946</v>
      </c>
      <c r="D44" s="106">
        <f t="shared" si="0"/>
        <v>70.290000000000006</v>
      </c>
      <c r="E44" s="106">
        <f t="shared" si="1"/>
        <v>180.16803239293984</v>
      </c>
      <c r="F44" s="106">
        <f t="shared" si="6"/>
        <v>250.46</v>
      </c>
      <c r="G44" s="106">
        <f t="shared" si="2"/>
        <v>18989.492650218006</v>
      </c>
      <c r="L44" s="142">
        <f t="shared" si="10"/>
        <v>44317</v>
      </c>
      <c r="M44" s="119">
        <v>31</v>
      </c>
      <c r="N44" s="122">
        <f t="shared" si="11"/>
        <v>19169.660682610946</v>
      </c>
      <c r="O44" s="143">
        <f t="shared" si="3"/>
        <v>70.290000000000006</v>
      </c>
      <c r="P44" s="143">
        <f t="shared" si="4"/>
        <v>180.16803239293984</v>
      </c>
      <c r="Q44" s="143">
        <f t="shared" si="7"/>
        <v>250.46</v>
      </c>
      <c r="R44" s="143">
        <f t="shared" si="5"/>
        <v>18989.492650218006</v>
      </c>
    </row>
    <row r="45" spans="1:18">
      <c r="A45" s="105">
        <f t="shared" si="8"/>
        <v>44348</v>
      </c>
      <c r="B45" s="90">
        <v>32</v>
      </c>
      <c r="C45" s="75">
        <f t="shared" si="9"/>
        <v>18989.492650218006</v>
      </c>
      <c r="D45" s="106">
        <f t="shared" si="0"/>
        <v>69.63</v>
      </c>
      <c r="E45" s="106">
        <f t="shared" si="1"/>
        <v>180.82864851171391</v>
      </c>
      <c r="F45" s="106">
        <f t="shared" si="6"/>
        <v>250.46</v>
      </c>
      <c r="G45" s="106">
        <f t="shared" si="2"/>
        <v>18808.664001706293</v>
      </c>
      <c r="L45" s="142">
        <f t="shared" si="10"/>
        <v>44348</v>
      </c>
      <c r="M45" s="119">
        <v>32</v>
      </c>
      <c r="N45" s="122">
        <f t="shared" si="11"/>
        <v>18989.492650218006</v>
      </c>
      <c r="O45" s="143">
        <f t="shared" si="3"/>
        <v>69.63</v>
      </c>
      <c r="P45" s="143">
        <f t="shared" si="4"/>
        <v>180.82864851171391</v>
      </c>
      <c r="Q45" s="143">
        <f t="shared" si="7"/>
        <v>250.46</v>
      </c>
      <c r="R45" s="143">
        <f t="shared" si="5"/>
        <v>18808.664001706293</v>
      </c>
    </row>
    <row r="46" spans="1:18">
      <c r="A46" s="105">
        <f t="shared" si="8"/>
        <v>44378</v>
      </c>
      <c r="B46" s="90">
        <v>33</v>
      </c>
      <c r="C46" s="75">
        <f t="shared" si="9"/>
        <v>18808.664001706293</v>
      </c>
      <c r="D46" s="106">
        <f t="shared" si="0"/>
        <v>68.97</v>
      </c>
      <c r="E46" s="106">
        <f t="shared" si="1"/>
        <v>181.49168688959023</v>
      </c>
      <c r="F46" s="106">
        <f t="shared" si="6"/>
        <v>250.46</v>
      </c>
      <c r="G46" s="106">
        <f t="shared" si="2"/>
        <v>18627.172314816704</v>
      </c>
      <c r="L46" s="142">
        <f t="shared" si="10"/>
        <v>44378</v>
      </c>
      <c r="M46" s="119">
        <v>33</v>
      </c>
      <c r="N46" s="122">
        <f t="shared" si="11"/>
        <v>18808.664001706293</v>
      </c>
      <c r="O46" s="143">
        <f t="shared" si="3"/>
        <v>68.97</v>
      </c>
      <c r="P46" s="143">
        <f t="shared" si="4"/>
        <v>181.49168688959023</v>
      </c>
      <c r="Q46" s="143">
        <f t="shared" si="7"/>
        <v>250.46</v>
      </c>
      <c r="R46" s="143">
        <f t="shared" si="5"/>
        <v>18627.172314816704</v>
      </c>
    </row>
    <row r="47" spans="1:18">
      <c r="A47" s="105">
        <f t="shared" si="8"/>
        <v>44409</v>
      </c>
      <c r="B47" s="90">
        <v>34</v>
      </c>
      <c r="C47" s="75">
        <f t="shared" si="9"/>
        <v>18627.172314816704</v>
      </c>
      <c r="D47" s="106">
        <f t="shared" si="0"/>
        <v>68.3</v>
      </c>
      <c r="E47" s="106">
        <f t="shared" si="1"/>
        <v>182.15715640818539</v>
      </c>
      <c r="F47" s="106">
        <f t="shared" si="6"/>
        <v>250.46</v>
      </c>
      <c r="G47" s="106">
        <f t="shared" si="2"/>
        <v>18445.015158408518</v>
      </c>
      <c r="L47" s="142">
        <f t="shared" si="10"/>
        <v>44409</v>
      </c>
      <c r="M47" s="119">
        <v>34</v>
      </c>
      <c r="N47" s="122">
        <f t="shared" si="11"/>
        <v>18627.172314816704</v>
      </c>
      <c r="O47" s="143">
        <f t="shared" si="3"/>
        <v>68.3</v>
      </c>
      <c r="P47" s="143">
        <f t="shared" si="4"/>
        <v>182.15715640818539</v>
      </c>
      <c r="Q47" s="143">
        <f t="shared" si="7"/>
        <v>250.46</v>
      </c>
      <c r="R47" s="143">
        <f t="shared" si="5"/>
        <v>18445.015158408518</v>
      </c>
    </row>
    <row r="48" spans="1:18">
      <c r="A48" s="105">
        <f t="shared" si="8"/>
        <v>44440</v>
      </c>
      <c r="B48" s="90">
        <v>35</v>
      </c>
      <c r="C48" s="75">
        <f t="shared" si="9"/>
        <v>18445.015158408518</v>
      </c>
      <c r="D48" s="106">
        <f t="shared" si="0"/>
        <v>67.63</v>
      </c>
      <c r="E48" s="106">
        <f t="shared" si="1"/>
        <v>182.82506598168206</v>
      </c>
      <c r="F48" s="106">
        <f t="shared" si="6"/>
        <v>250.46</v>
      </c>
      <c r="G48" s="106">
        <f t="shared" si="2"/>
        <v>18262.190092426838</v>
      </c>
      <c r="L48" s="142">
        <f t="shared" si="10"/>
        <v>44440</v>
      </c>
      <c r="M48" s="119">
        <v>35</v>
      </c>
      <c r="N48" s="122">
        <f t="shared" si="11"/>
        <v>18445.015158408518</v>
      </c>
      <c r="O48" s="143">
        <f t="shared" si="3"/>
        <v>67.63</v>
      </c>
      <c r="P48" s="143">
        <f t="shared" si="4"/>
        <v>182.82506598168206</v>
      </c>
      <c r="Q48" s="143">
        <f t="shared" si="7"/>
        <v>250.46</v>
      </c>
      <c r="R48" s="143">
        <f t="shared" si="5"/>
        <v>18262.190092426838</v>
      </c>
    </row>
    <row r="49" spans="1:18">
      <c r="A49" s="105">
        <f t="shared" si="8"/>
        <v>44470</v>
      </c>
      <c r="B49" s="90">
        <v>36</v>
      </c>
      <c r="C49" s="75">
        <f t="shared" si="9"/>
        <v>18262.190092426838</v>
      </c>
      <c r="D49" s="106">
        <f t="shared" si="0"/>
        <v>66.959999999999994</v>
      </c>
      <c r="E49" s="106">
        <f t="shared" si="1"/>
        <v>183.49542455694822</v>
      </c>
      <c r="F49" s="106">
        <f t="shared" si="6"/>
        <v>250.46</v>
      </c>
      <c r="G49" s="106">
        <f t="shared" si="2"/>
        <v>18078.694667869888</v>
      </c>
      <c r="L49" s="142">
        <f t="shared" si="10"/>
        <v>44470</v>
      </c>
      <c r="M49" s="119">
        <v>36</v>
      </c>
      <c r="N49" s="122">
        <f t="shared" si="11"/>
        <v>18262.190092426838</v>
      </c>
      <c r="O49" s="143">
        <f t="shared" si="3"/>
        <v>66.959999999999994</v>
      </c>
      <c r="P49" s="143">
        <f t="shared" si="4"/>
        <v>183.49542455694822</v>
      </c>
      <c r="Q49" s="143">
        <f t="shared" si="7"/>
        <v>250.46</v>
      </c>
      <c r="R49" s="143">
        <f t="shared" si="5"/>
        <v>18078.694667869888</v>
      </c>
    </row>
    <row r="50" spans="1:18">
      <c r="A50" s="105">
        <f t="shared" si="8"/>
        <v>44501</v>
      </c>
      <c r="B50" s="90">
        <v>37</v>
      </c>
      <c r="C50" s="75">
        <f t="shared" si="9"/>
        <v>18078.694667869888</v>
      </c>
      <c r="D50" s="106">
        <f t="shared" si="0"/>
        <v>66.290000000000006</v>
      </c>
      <c r="E50" s="106">
        <f t="shared" si="1"/>
        <v>184.16824111365705</v>
      </c>
      <c r="F50" s="106">
        <f t="shared" si="6"/>
        <v>250.46</v>
      </c>
      <c r="G50" s="106">
        <f t="shared" si="2"/>
        <v>17894.526426756231</v>
      </c>
      <c r="L50" s="142">
        <f t="shared" si="10"/>
        <v>44501</v>
      </c>
      <c r="M50" s="119">
        <v>37</v>
      </c>
      <c r="N50" s="122">
        <f t="shared" si="11"/>
        <v>18078.694667869888</v>
      </c>
      <c r="O50" s="143">
        <f t="shared" si="3"/>
        <v>66.290000000000006</v>
      </c>
      <c r="P50" s="143">
        <f t="shared" si="4"/>
        <v>184.16824111365705</v>
      </c>
      <c r="Q50" s="143">
        <f t="shared" si="7"/>
        <v>250.46</v>
      </c>
      <c r="R50" s="143">
        <f t="shared" si="5"/>
        <v>17894.526426756231</v>
      </c>
    </row>
    <row r="51" spans="1:18">
      <c r="A51" s="105">
        <f t="shared" si="8"/>
        <v>44531</v>
      </c>
      <c r="B51" s="90">
        <v>38</v>
      </c>
      <c r="C51" s="75">
        <f t="shared" si="9"/>
        <v>17894.526426756231</v>
      </c>
      <c r="D51" s="106">
        <f t="shared" si="0"/>
        <v>65.61</v>
      </c>
      <c r="E51" s="106">
        <f t="shared" si="1"/>
        <v>184.84352466440714</v>
      </c>
      <c r="F51" s="106">
        <f t="shared" si="6"/>
        <v>250.46</v>
      </c>
      <c r="G51" s="106">
        <f t="shared" si="2"/>
        <v>17709.682902091823</v>
      </c>
      <c r="L51" s="142">
        <f t="shared" si="10"/>
        <v>44531</v>
      </c>
      <c r="M51" s="119">
        <v>38</v>
      </c>
      <c r="N51" s="122">
        <f t="shared" si="11"/>
        <v>17894.526426756231</v>
      </c>
      <c r="O51" s="143">
        <f t="shared" si="3"/>
        <v>65.61</v>
      </c>
      <c r="P51" s="143">
        <f t="shared" si="4"/>
        <v>184.84352466440714</v>
      </c>
      <c r="Q51" s="143">
        <f t="shared" si="7"/>
        <v>250.46</v>
      </c>
      <c r="R51" s="143">
        <f t="shared" si="5"/>
        <v>17709.682902091823</v>
      </c>
    </row>
    <row r="52" spans="1:18">
      <c r="A52" s="105">
        <f t="shared" si="8"/>
        <v>44562</v>
      </c>
      <c r="B52" s="90">
        <v>39</v>
      </c>
      <c r="C52" s="75">
        <f t="shared" si="9"/>
        <v>17709.682902091823</v>
      </c>
      <c r="D52" s="106">
        <f t="shared" si="0"/>
        <v>64.94</v>
      </c>
      <c r="E52" s="106">
        <f t="shared" si="1"/>
        <v>185.52128425484327</v>
      </c>
      <c r="F52" s="106">
        <f t="shared" si="6"/>
        <v>250.46</v>
      </c>
      <c r="G52" s="106">
        <f t="shared" si="2"/>
        <v>17524.16161783698</v>
      </c>
      <c r="L52" s="142">
        <f t="shared" si="10"/>
        <v>44562</v>
      </c>
      <c r="M52" s="119">
        <v>39</v>
      </c>
      <c r="N52" s="122">
        <f t="shared" si="11"/>
        <v>17709.682902091823</v>
      </c>
      <c r="O52" s="143">
        <f t="shared" si="3"/>
        <v>64.94</v>
      </c>
      <c r="P52" s="143">
        <f t="shared" si="4"/>
        <v>185.52128425484327</v>
      </c>
      <c r="Q52" s="143">
        <f t="shared" si="7"/>
        <v>250.46</v>
      </c>
      <c r="R52" s="143">
        <f t="shared" si="5"/>
        <v>17524.16161783698</v>
      </c>
    </row>
    <row r="53" spans="1:18">
      <c r="A53" s="105">
        <f t="shared" si="8"/>
        <v>44593</v>
      </c>
      <c r="B53" s="90">
        <v>40</v>
      </c>
      <c r="C53" s="75">
        <f t="shared" si="9"/>
        <v>17524.16161783698</v>
      </c>
      <c r="D53" s="106">
        <f t="shared" si="0"/>
        <v>64.260000000000005</v>
      </c>
      <c r="E53" s="106">
        <f t="shared" si="1"/>
        <v>186.20152896377769</v>
      </c>
      <c r="F53" s="106">
        <f t="shared" si="6"/>
        <v>250.46</v>
      </c>
      <c r="G53" s="106">
        <f t="shared" si="2"/>
        <v>17337.960088873202</v>
      </c>
      <c r="L53" s="142">
        <f t="shared" si="10"/>
        <v>44593</v>
      </c>
      <c r="M53" s="119">
        <v>40</v>
      </c>
      <c r="N53" s="122">
        <f t="shared" si="11"/>
        <v>17524.16161783698</v>
      </c>
      <c r="O53" s="143">
        <f t="shared" si="3"/>
        <v>64.260000000000005</v>
      </c>
      <c r="P53" s="143">
        <f t="shared" si="4"/>
        <v>186.20152896377769</v>
      </c>
      <c r="Q53" s="143">
        <f t="shared" si="7"/>
        <v>250.46</v>
      </c>
      <c r="R53" s="143">
        <f t="shared" si="5"/>
        <v>17337.960088873202</v>
      </c>
    </row>
    <row r="54" spans="1:18">
      <c r="A54" s="105">
        <f t="shared" si="8"/>
        <v>44621</v>
      </c>
      <c r="B54" s="90">
        <v>41</v>
      </c>
      <c r="C54" s="75">
        <f t="shared" si="9"/>
        <v>17337.960088873202</v>
      </c>
      <c r="D54" s="106">
        <f t="shared" si="0"/>
        <v>63.57</v>
      </c>
      <c r="E54" s="106">
        <f t="shared" si="1"/>
        <v>186.88426790331158</v>
      </c>
      <c r="F54" s="106">
        <f t="shared" si="6"/>
        <v>250.46</v>
      </c>
      <c r="G54" s="106">
        <f t="shared" si="2"/>
        <v>17151.075820969891</v>
      </c>
      <c r="L54" s="142">
        <f t="shared" si="10"/>
        <v>44621</v>
      </c>
      <c r="M54" s="119">
        <v>41</v>
      </c>
      <c r="N54" s="122">
        <f t="shared" si="11"/>
        <v>17337.960088873202</v>
      </c>
      <c r="O54" s="143">
        <f t="shared" si="3"/>
        <v>63.57</v>
      </c>
      <c r="P54" s="143">
        <f t="shared" si="4"/>
        <v>186.88426790331158</v>
      </c>
      <c r="Q54" s="143">
        <f t="shared" si="7"/>
        <v>250.46</v>
      </c>
      <c r="R54" s="143">
        <f t="shared" si="5"/>
        <v>17151.075820969891</v>
      </c>
    </row>
    <row r="55" spans="1:18">
      <c r="A55" s="105">
        <f t="shared" si="8"/>
        <v>44652</v>
      </c>
      <c r="B55" s="90">
        <v>42</v>
      </c>
      <c r="C55" s="75">
        <f t="shared" si="9"/>
        <v>17151.075820969891</v>
      </c>
      <c r="D55" s="106">
        <f t="shared" si="0"/>
        <v>62.89</v>
      </c>
      <c r="E55" s="106">
        <f t="shared" si="1"/>
        <v>187.56951021895705</v>
      </c>
      <c r="F55" s="106">
        <f t="shared" si="6"/>
        <v>250.46</v>
      </c>
      <c r="G55" s="106">
        <f t="shared" si="2"/>
        <v>16963.506310750934</v>
      </c>
      <c r="L55" s="142">
        <f t="shared" si="10"/>
        <v>44652</v>
      </c>
      <c r="M55" s="119">
        <v>42</v>
      </c>
      <c r="N55" s="122">
        <f t="shared" si="11"/>
        <v>17151.075820969891</v>
      </c>
      <c r="O55" s="143">
        <f t="shared" si="3"/>
        <v>62.89</v>
      </c>
      <c r="P55" s="143">
        <f t="shared" si="4"/>
        <v>187.56951021895705</v>
      </c>
      <c r="Q55" s="143">
        <f t="shared" si="7"/>
        <v>250.46</v>
      </c>
      <c r="R55" s="143">
        <f t="shared" si="5"/>
        <v>16963.506310750934</v>
      </c>
    </row>
    <row r="56" spans="1:18">
      <c r="A56" s="105">
        <f t="shared" si="8"/>
        <v>44682</v>
      </c>
      <c r="B56" s="90">
        <v>43</v>
      </c>
      <c r="C56" s="75">
        <f t="shared" si="9"/>
        <v>16963.506310750934</v>
      </c>
      <c r="D56" s="106">
        <f t="shared" si="0"/>
        <v>62.2</v>
      </c>
      <c r="E56" s="106">
        <f t="shared" si="1"/>
        <v>188.2572650897599</v>
      </c>
      <c r="F56" s="106">
        <f t="shared" si="6"/>
        <v>250.46</v>
      </c>
      <c r="G56" s="106">
        <f t="shared" si="2"/>
        <v>16775.249045661174</v>
      </c>
      <c r="L56" s="142">
        <f t="shared" si="10"/>
        <v>44682</v>
      </c>
      <c r="M56" s="119">
        <v>43</v>
      </c>
      <c r="N56" s="122">
        <f t="shared" si="11"/>
        <v>16963.506310750934</v>
      </c>
      <c r="O56" s="143">
        <f t="shared" si="3"/>
        <v>62.2</v>
      </c>
      <c r="P56" s="143">
        <f t="shared" si="4"/>
        <v>188.2572650897599</v>
      </c>
      <c r="Q56" s="143">
        <f t="shared" si="7"/>
        <v>250.46</v>
      </c>
      <c r="R56" s="143">
        <f t="shared" si="5"/>
        <v>16775.249045661174</v>
      </c>
    </row>
    <row r="57" spans="1:18">
      <c r="A57" s="105">
        <f t="shared" si="8"/>
        <v>44713</v>
      </c>
      <c r="B57" s="90">
        <v>44</v>
      </c>
      <c r="C57" s="75">
        <f t="shared" si="9"/>
        <v>16775.249045661174</v>
      </c>
      <c r="D57" s="106">
        <f t="shared" si="0"/>
        <v>61.51</v>
      </c>
      <c r="E57" s="106">
        <f t="shared" si="1"/>
        <v>188.94754172842232</v>
      </c>
      <c r="F57" s="106">
        <f t="shared" si="6"/>
        <v>250.46</v>
      </c>
      <c r="G57" s="106">
        <f t="shared" si="2"/>
        <v>16586.301503932751</v>
      </c>
      <c r="L57" s="142">
        <f t="shared" si="10"/>
        <v>44713</v>
      </c>
      <c r="M57" s="119">
        <v>44</v>
      </c>
      <c r="N57" s="122">
        <f t="shared" si="11"/>
        <v>16775.249045661174</v>
      </c>
      <c r="O57" s="143">
        <f t="shared" si="3"/>
        <v>61.51</v>
      </c>
      <c r="P57" s="143">
        <f t="shared" si="4"/>
        <v>188.94754172842232</v>
      </c>
      <c r="Q57" s="143">
        <f t="shared" si="7"/>
        <v>250.46</v>
      </c>
      <c r="R57" s="143">
        <f t="shared" si="5"/>
        <v>16586.301503932751</v>
      </c>
    </row>
    <row r="58" spans="1:18">
      <c r="A58" s="105">
        <f t="shared" si="8"/>
        <v>44743</v>
      </c>
      <c r="B58" s="90">
        <v>45</v>
      </c>
      <c r="C58" s="75">
        <f t="shared" si="9"/>
        <v>16586.301503932751</v>
      </c>
      <c r="D58" s="106">
        <f t="shared" si="0"/>
        <v>60.82</v>
      </c>
      <c r="E58" s="106">
        <f t="shared" si="1"/>
        <v>189.64034938142655</v>
      </c>
      <c r="F58" s="106">
        <f t="shared" si="6"/>
        <v>250.46</v>
      </c>
      <c r="G58" s="106">
        <f t="shared" si="2"/>
        <v>16396.661154551326</v>
      </c>
      <c r="L58" s="142">
        <f t="shared" si="10"/>
        <v>44743</v>
      </c>
      <c r="M58" s="119">
        <v>45</v>
      </c>
      <c r="N58" s="122">
        <f t="shared" si="11"/>
        <v>16586.301503932751</v>
      </c>
      <c r="O58" s="143">
        <f t="shared" si="3"/>
        <v>60.82</v>
      </c>
      <c r="P58" s="143">
        <f t="shared" si="4"/>
        <v>189.64034938142655</v>
      </c>
      <c r="Q58" s="143">
        <f t="shared" si="7"/>
        <v>250.46</v>
      </c>
      <c r="R58" s="143">
        <f t="shared" si="5"/>
        <v>16396.661154551326</v>
      </c>
    </row>
    <row r="59" spans="1:18">
      <c r="A59" s="105">
        <f t="shared" si="8"/>
        <v>44774</v>
      </c>
      <c r="B59" s="90">
        <v>46</v>
      </c>
      <c r="C59" s="75">
        <f t="shared" si="9"/>
        <v>16396.661154551326</v>
      </c>
      <c r="D59" s="106">
        <f t="shared" si="0"/>
        <v>60.12</v>
      </c>
      <c r="E59" s="106">
        <f t="shared" si="1"/>
        <v>190.33569732915842</v>
      </c>
      <c r="F59" s="106">
        <f t="shared" si="6"/>
        <v>250.46</v>
      </c>
      <c r="G59" s="106">
        <f t="shared" si="2"/>
        <v>16206.325457222167</v>
      </c>
      <c r="L59" s="142">
        <f t="shared" si="10"/>
        <v>44774</v>
      </c>
      <c r="M59" s="119">
        <v>46</v>
      </c>
      <c r="N59" s="122">
        <f t="shared" si="11"/>
        <v>16396.661154551326</v>
      </c>
      <c r="O59" s="143">
        <f t="shared" si="3"/>
        <v>60.12</v>
      </c>
      <c r="P59" s="143">
        <f t="shared" si="4"/>
        <v>190.33569732915842</v>
      </c>
      <c r="Q59" s="143">
        <f t="shared" si="7"/>
        <v>250.46</v>
      </c>
      <c r="R59" s="143">
        <f t="shared" si="5"/>
        <v>16206.325457222167</v>
      </c>
    </row>
    <row r="60" spans="1:18">
      <c r="A60" s="105">
        <f t="shared" si="8"/>
        <v>44805</v>
      </c>
      <c r="B60" s="90">
        <v>47</v>
      </c>
      <c r="C60" s="75">
        <f t="shared" si="9"/>
        <v>16206.325457222167</v>
      </c>
      <c r="D60" s="106">
        <f t="shared" si="0"/>
        <v>59.42</v>
      </c>
      <c r="E60" s="106">
        <f t="shared" si="1"/>
        <v>191.03359488603201</v>
      </c>
      <c r="F60" s="106">
        <f t="shared" si="6"/>
        <v>250.46</v>
      </c>
      <c r="G60" s="106">
        <f t="shared" si="2"/>
        <v>16015.291862336135</v>
      </c>
      <c r="L60" s="142">
        <f t="shared" si="10"/>
        <v>44805</v>
      </c>
      <c r="M60" s="119">
        <v>47</v>
      </c>
      <c r="N60" s="122">
        <f t="shared" si="11"/>
        <v>16206.325457222167</v>
      </c>
      <c r="O60" s="143">
        <f t="shared" si="3"/>
        <v>59.42</v>
      </c>
      <c r="P60" s="143">
        <f t="shared" si="4"/>
        <v>191.03359488603201</v>
      </c>
      <c r="Q60" s="143">
        <f t="shared" si="7"/>
        <v>250.46</v>
      </c>
      <c r="R60" s="143">
        <f t="shared" si="5"/>
        <v>16015.291862336135</v>
      </c>
    </row>
    <row r="61" spans="1:18">
      <c r="A61" s="105">
        <f t="shared" si="8"/>
        <v>44835</v>
      </c>
      <c r="B61" s="90">
        <v>48</v>
      </c>
      <c r="C61" s="75">
        <f t="shared" si="9"/>
        <v>16015.291862336135</v>
      </c>
      <c r="D61" s="106">
        <f t="shared" si="0"/>
        <v>58.72</v>
      </c>
      <c r="E61" s="106">
        <f t="shared" si="1"/>
        <v>191.73405140061413</v>
      </c>
      <c r="F61" s="106">
        <f t="shared" si="6"/>
        <v>250.46</v>
      </c>
      <c r="G61" s="106">
        <f t="shared" si="2"/>
        <v>15823.557810935521</v>
      </c>
      <c r="L61" s="142">
        <f t="shared" si="10"/>
        <v>44835</v>
      </c>
      <c r="M61" s="119">
        <v>48</v>
      </c>
      <c r="N61" s="122">
        <f t="shared" si="11"/>
        <v>16015.291862336135</v>
      </c>
      <c r="O61" s="143">
        <f t="shared" si="3"/>
        <v>58.72</v>
      </c>
      <c r="P61" s="143">
        <f t="shared" si="4"/>
        <v>191.73405140061413</v>
      </c>
      <c r="Q61" s="143">
        <f t="shared" si="7"/>
        <v>250.46</v>
      </c>
      <c r="R61" s="143">
        <f t="shared" si="5"/>
        <v>15823.557810935521</v>
      </c>
    </row>
    <row r="62" spans="1:18">
      <c r="A62" s="105">
        <f t="shared" si="8"/>
        <v>44866</v>
      </c>
      <c r="B62" s="90">
        <v>49</v>
      </c>
      <c r="C62" s="75">
        <f t="shared" si="9"/>
        <v>15823.557810935521</v>
      </c>
      <c r="D62" s="106">
        <f t="shared" si="0"/>
        <v>58.02</v>
      </c>
      <c r="E62" s="106">
        <f t="shared" si="1"/>
        <v>192.43707625574973</v>
      </c>
      <c r="F62" s="106">
        <f t="shared" si="6"/>
        <v>250.46</v>
      </c>
      <c r="G62" s="106">
        <f t="shared" si="2"/>
        <v>15631.120734679771</v>
      </c>
      <c r="L62" s="142">
        <f t="shared" si="10"/>
        <v>44866</v>
      </c>
      <c r="M62" s="119">
        <v>49</v>
      </c>
      <c r="N62" s="122">
        <f t="shared" si="11"/>
        <v>15823.557810935521</v>
      </c>
      <c r="O62" s="143">
        <f t="shared" si="3"/>
        <v>58.02</v>
      </c>
      <c r="P62" s="143">
        <f t="shared" si="4"/>
        <v>192.43707625574973</v>
      </c>
      <c r="Q62" s="143">
        <f t="shared" si="7"/>
        <v>250.46</v>
      </c>
      <c r="R62" s="143">
        <f t="shared" si="5"/>
        <v>15631.120734679771</v>
      </c>
    </row>
    <row r="63" spans="1:18">
      <c r="A63" s="105">
        <f t="shared" si="8"/>
        <v>44896</v>
      </c>
      <c r="B63" s="90">
        <v>50</v>
      </c>
      <c r="C63" s="75">
        <f t="shared" si="9"/>
        <v>15631.120734679771</v>
      </c>
      <c r="D63" s="106">
        <f t="shared" si="0"/>
        <v>57.31</v>
      </c>
      <c r="E63" s="106">
        <f t="shared" si="1"/>
        <v>193.14267886868745</v>
      </c>
      <c r="F63" s="106">
        <f t="shared" si="6"/>
        <v>250.46</v>
      </c>
      <c r="G63" s="106">
        <f t="shared" si="2"/>
        <v>15437.978055811083</v>
      </c>
      <c r="L63" s="142">
        <f t="shared" si="10"/>
        <v>44896</v>
      </c>
      <c r="M63" s="119">
        <v>50</v>
      </c>
      <c r="N63" s="122">
        <f t="shared" si="11"/>
        <v>15631.120734679771</v>
      </c>
      <c r="O63" s="143">
        <f t="shared" si="3"/>
        <v>57.31</v>
      </c>
      <c r="P63" s="143">
        <f t="shared" si="4"/>
        <v>193.14267886868745</v>
      </c>
      <c r="Q63" s="143">
        <f t="shared" si="7"/>
        <v>250.46</v>
      </c>
      <c r="R63" s="143">
        <f t="shared" si="5"/>
        <v>15437.978055811083</v>
      </c>
    </row>
    <row r="64" spans="1:18">
      <c r="A64" s="105">
        <f t="shared" si="8"/>
        <v>44927</v>
      </c>
      <c r="B64" s="90">
        <v>51</v>
      </c>
      <c r="C64" s="75">
        <f t="shared" si="9"/>
        <v>15437.978055811083</v>
      </c>
      <c r="D64" s="106">
        <f t="shared" si="0"/>
        <v>56.61</v>
      </c>
      <c r="E64" s="106">
        <f t="shared" si="1"/>
        <v>193.85086869120596</v>
      </c>
      <c r="F64" s="106">
        <f t="shared" si="6"/>
        <v>250.46</v>
      </c>
      <c r="G64" s="106">
        <f t="shared" si="2"/>
        <v>15244.127187119877</v>
      </c>
      <c r="L64" s="142">
        <f t="shared" si="10"/>
        <v>44927</v>
      </c>
      <c r="M64" s="119">
        <v>51</v>
      </c>
      <c r="N64" s="122">
        <f t="shared" si="11"/>
        <v>15437.978055811083</v>
      </c>
      <c r="O64" s="143">
        <f t="shared" si="3"/>
        <v>56.61</v>
      </c>
      <c r="P64" s="143">
        <f t="shared" si="4"/>
        <v>193.85086869120596</v>
      </c>
      <c r="Q64" s="143">
        <f t="shared" si="7"/>
        <v>250.46</v>
      </c>
      <c r="R64" s="143">
        <f t="shared" si="5"/>
        <v>15244.127187119877</v>
      </c>
    </row>
    <row r="65" spans="1:18">
      <c r="A65" s="105">
        <f t="shared" si="8"/>
        <v>44958</v>
      </c>
      <c r="B65" s="90">
        <v>52</v>
      </c>
      <c r="C65" s="75">
        <f t="shared" si="9"/>
        <v>15244.127187119877</v>
      </c>
      <c r="D65" s="106">
        <f t="shared" si="0"/>
        <v>55.9</v>
      </c>
      <c r="E65" s="106">
        <f t="shared" si="1"/>
        <v>194.56165520974042</v>
      </c>
      <c r="F65" s="106">
        <f t="shared" si="6"/>
        <v>250.46</v>
      </c>
      <c r="G65" s="106">
        <f t="shared" si="2"/>
        <v>15049.565531910137</v>
      </c>
      <c r="L65" s="142">
        <f t="shared" si="10"/>
        <v>44958</v>
      </c>
      <c r="M65" s="119">
        <v>52</v>
      </c>
      <c r="N65" s="122">
        <f t="shared" si="11"/>
        <v>15244.127187119877</v>
      </c>
      <c r="O65" s="143">
        <f t="shared" si="3"/>
        <v>55.9</v>
      </c>
      <c r="P65" s="143">
        <f t="shared" si="4"/>
        <v>194.56165520974042</v>
      </c>
      <c r="Q65" s="143">
        <f t="shared" si="7"/>
        <v>250.46</v>
      </c>
      <c r="R65" s="143">
        <f t="shared" si="5"/>
        <v>15049.565531910137</v>
      </c>
    </row>
    <row r="66" spans="1:18">
      <c r="A66" s="105">
        <f t="shared" si="8"/>
        <v>44986</v>
      </c>
      <c r="B66" s="90">
        <v>53</v>
      </c>
      <c r="C66" s="75">
        <f t="shared" si="9"/>
        <v>15049.565531910137</v>
      </c>
      <c r="D66" s="106">
        <f t="shared" si="0"/>
        <v>55.18</v>
      </c>
      <c r="E66" s="106">
        <f t="shared" si="1"/>
        <v>195.27504794550944</v>
      </c>
      <c r="F66" s="106">
        <f t="shared" si="6"/>
        <v>250.46</v>
      </c>
      <c r="G66" s="106">
        <f t="shared" si="2"/>
        <v>14854.290483964627</v>
      </c>
      <c r="L66" s="142">
        <f t="shared" si="10"/>
        <v>44986</v>
      </c>
      <c r="M66" s="119">
        <v>53</v>
      </c>
      <c r="N66" s="122">
        <f t="shared" si="11"/>
        <v>15049.565531910137</v>
      </c>
      <c r="O66" s="143">
        <f t="shared" si="3"/>
        <v>55.18</v>
      </c>
      <c r="P66" s="143">
        <f t="shared" si="4"/>
        <v>195.27504794550944</v>
      </c>
      <c r="Q66" s="143">
        <f t="shared" si="7"/>
        <v>250.46</v>
      </c>
      <c r="R66" s="143">
        <f t="shared" si="5"/>
        <v>14854.290483964627</v>
      </c>
    </row>
    <row r="67" spans="1:18">
      <c r="A67" s="105">
        <f t="shared" si="8"/>
        <v>45017</v>
      </c>
      <c r="B67" s="90">
        <v>54</v>
      </c>
      <c r="C67" s="75">
        <f t="shared" si="9"/>
        <v>14854.290483964627</v>
      </c>
      <c r="D67" s="106">
        <f t="shared" si="0"/>
        <v>54.47</v>
      </c>
      <c r="E67" s="106">
        <f t="shared" si="1"/>
        <v>195.99105645464297</v>
      </c>
      <c r="F67" s="106">
        <f t="shared" si="6"/>
        <v>250.46</v>
      </c>
      <c r="G67" s="106">
        <f t="shared" si="2"/>
        <v>14658.299427509985</v>
      </c>
      <c r="L67" s="142">
        <f t="shared" si="10"/>
        <v>45017</v>
      </c>
      <c r="M67" s="119">
        <v>54</v>
      </c>
      <c r="N67" s="122">
        <f t="shared" si="11"/>
        <v>14854.290483964627</v>
      </c>
      <c r="O67" s="143">
        <f t="shared" si="3"/>
        <v>54.47</v>
      </c>
      <c r="P67" s="143">
        <f t="shared" si="4"/>
        <v>195.99105645464297</v>
      </c>
      <c r="Q67" s="143">
        <f t="shared" si="7"/>
        <v>250.46</v>
      </c>
      <c r="R67" s="143">
        <f t="shared" si="5"/>
        <v>14658.299427509985</v>
      </c>
    </row>
    <row r="68" spans="1:18">
      <c r="A68" s="105">
        <f t="shared" si="8"/>
        <v>45047</v>
      </c>
      <c r="B68" s="90">
        <v>55</v>
      </c>
      <c r="C68" s="75">
        <f t="shared" si="9"/>
        <v>14658.299427509985</v>
      </c>
      <c r="D68" s="106">
        <f t="shared" si="0"/>
        <v>53.75</v>
      </c>
      <c r="E68" s="106">
        <f t="shared" si="1"/>
        <v>196.70969032831002</v>
      </c>
      <c r="F68" s="106">
        <f t="shared" si="6"/>
        <v>250.46</v>
      </c>
      <c r="G68" s="106">
        <f t="shared" si="2"/>
        <v>14461.589737181674</v>
      </c>
      <c r="L68" s="142">
        <f t="shared" si="10"/>
        <v>45047</v>
      </c>
      <c r="M68" s="119">
        <v>55</v>
      </c>
      <c r="N68" s="122">
        <f t="shared" si="11"/>
        <v>14658.299427509985</v>
      </c>
      <c r="O68" s="143">
        <f t="shared" si="3"/>
        <v>53.75</v>
      </c>
      <c r="P68" s="143">
        <f t="shared" si="4"/>
        <v>196.70969032831002</v>
      </c>
      <c r="Q68" s="143">
        <f t="shared" si="7"/>
        <v>250.46</v>
      </c>
      <c r="R68" s="143">
        <f t="shared" si="5"/>
        <v>14461.589737181674</v>
      </c>
    </row>
    <row r="69" spans="1:18">
      <c r="A69" s="105">
        <f t="shared" si="8"/>
        <v>45078</v>
      </c>
      <c r="B69" s="90">
        <v>56</v>
      </c>
      <c r="C69" s="75">
        <f t="shared" si="9"/>
        <v>14461.589737181674</v>
      </c>
      <c r="D69" s="106">
        <f t="shared" si="0"/>
        <v>53.03</v>
      </c>
      <c r="E69" s="106">
        <f t="shared" si="1"/>
        <v>197.43095919284715</v>
      </c>
      <c r="F69" s="106">
        <f t="shared" si="6"/>
        <v>250.46</v>
      </c>
      <c r="G69" s="106">
        <f t="shared" si="2"/>
        <v>14264.158777988827</v>
      </c>
      <c r="L69" s="142">
        <f t="shared" si="10"/>
        <v>45078</v>
      </c>
      <c r="M69" s="119">
        <v>56</v>
      </c>
      <c r="N69" s="122">
        <f t="shared" si="11"/>
        <v>14461.589737181674</v>
      </c>
      <c r="O69" s="143">
        <f t="shared" si="3"/>
        <v>53.03</v>
      </c>
      <c r="P69" s="143">
        <f t="shared" si="4"/>
        <v>197.43095919284715</v>
      </c>
      <c r="Q69" s="143">
        <f t="shared" si="7"/>
        <v>250.46</v>
      </c>
      <c r="R69" s="143">
        <f t="shared" si="5"/>
        <v>14264.158777988827</v>
      </c>
    </row>
    <row r="70" spans="1:18">
      <c r="A70" s="105">
        <f t="shared" si="8"/>
        <v>45108</v>
      </c>
      <c r="B70" s="90">
        <v>57</v>
      </c>
      <c r="C70" s="75">
        <f t="shared" si="9"/>
        <v>14264.158777988827</v>
      </c>
      <c r="D70" s="106">
        <f t="shared" si="0"/>
        <v>52.3</v>
      </c>
      <c r="E70" s="106">
        <f t="shared" si="1"/>
        <v>198.1548727098876</v>
      </c>
      <c r="F70" s="106">
        <f t="shared" si="6"/>
        <v>250.46</v>
      </c>
      <c r="G70" s="106">
        <f t="shared" si="2"/>
        <v>14066.00390527894</v>
      </c>
      <c r="L70" s="142">
        <f t="shared" si="10"/>
        <v>45108</v>
      </c>
      <c r="M70" s="119">
        <v>57</v>
      </c>
      <c r="N70" s="122">
        <f t="shared" si="11"/>
        <v>14264.158777988827</v>
      </c>
      <c r="O70" s="143">
        <f t="shared" si="3"/>
        <v>52.3</v>
      </c>
      <c r="P70" s="143">
        <f t="shared" si="4"/>
        <v>198.1548727098876</v>
      </c>
      <c r="Q70" s="143">
        <f t="shared" si="7"/>
        <v>250.46</v>
      </c>
      <c r="R70" s="143">
        <f t="shared" si="5"/>
        <v>14066.00390527894</v>
      </c>
    </row>
    <row r="71" spans="1:18">
      <c r="A71" s="105">
        <f t="shared" si="8"/>
        <v>45139</v>
      </c>
      <c r="B71" s="90">
        <v>58</v>
      </c>
      <c r="C71" s="75">
        <f t="shared" si="9"/>
        <v>14066.00390527894</v>
      </c>
      <c r="D71" s="106">
        <f t="shared" si="0"/>
        <v>51.58</v>
      </c>
      <c r="E71" s="106">
        <f t="shared" si="1"/>
        <v>198.88144057649052</v>
      </c>
      <c r="F71" s="106">
        <f t="shared" si="6"/>
        <v>250.46</v>
      </c>
      <c r="G71" s="106">
        <f t="shared" si="2"/>
        <v>13867.12246470245</v>
      </c>
      <c r="L71" s="142">
        <f t="shared" si="10"/>
        <v>45139</v>
      </c>
      <c r="M71" s="119">
        <v>58</v>
      </c>
      <c r="N71" s="122">
        <f t="shared" si="11"/>
        <v>14066.00390527894</v>
      </c>
      <c r="O71" s="143">
        <f t="shared" si="3"/>
        <v>51.58</v>
      </c>
      <c r="P71" s="143">
        <f t="shared" si="4"/>
        <v>198.88144057649052</v>
      </c>
      <c r="Q71" s="143">
        <f t="shared" si="7"/>
        <v>250.46</v>
      </c>
      <c r="R71" s="143">
        <f t="shared" si="5"/>
        <v>13867.12246470245</v>
      </c>
    </row>
    <row r="72" spans="1:18">
      <c r="A72" s="105">
        <f t="shared" si="8"/>
        <v>45170</v>
      </c>
      <c r="B72" s="90">
        <v>59</v>
      </c>
      <c r="C72" s="75">
        <f t="shared" si="9"/>
        <v>13867.12246470245</v>
      </c>
      <c r="D72" s="106">
        <f t="shared" si="0"/>
        <v>50.85</v>
      </c>
      <c r="E72" s="106">
        <f t="shared" si="1"/>
        <v>199.61067252527096</v>
      </c>
      <c r="F72" s="106">
        <f t="shared" si="6"/>
        <v>250.46</v>
      </c>
      <c r="G72" s="106">
        <f t="shared" si="2"/>
        <v>13667.51179217718</v>
      </c>
      <c r="L72" s="142">
        <f t="shared" si="10"/>
        <v>45170</v>
      </c>
      <c r="M72" s="119">
        <v>59</v>
      </c>
      <c r="N72" s="122">
        <f t="shared" si="11"/>
        <v>13867.12246470245</v>
      </c>
      <c r="O72" s="143">
        <f t="shared" si="3"/>
        <v>50.85</v>
      </c>
      <c r="P72" s="143">
        <f t="shared" si="4"/>
        <v>199.61067252527096</v>
      </c>
      <c r="Q72" s="143">
        <f t="shared" si="7"/>
        <v>250.46</v>
      </c>
      <c r="R72" s="143">
        <f t="shared" si="5"/>
        <v>13667.51179217718</v>
      </c>
    </row>
    <row r="73" spans="1:18">
      <c r="A73" s="105">
        <f t="shared" si="8"/>
        <v>45200</v>
      </c>
      <c r="B73" s="90">
        <v>60</v>
      </c>
      <c r="C73" s="75">
        <f>G72</f>
        <v>13667.51179217718</v>
      </c>
      <c r="D73" s="106">
        <f>ROUND(C73*$E$10/12,2)</f>
        <v>50.11</v>
      </c>
      <c r="E73" s="106">
        <f t="shared" si="1"/>
        <v>200.34257832453031</v>
      </c>
      <c r="F73" s="106">
        <f t="shared" si="6"/>
        <v>250.46</v>
      </c>
      <c r="G73" s="106">
        <f>C73-E73</f>
        <v>13467.169213852649</v>
      </c>
      <c r="L73" s="142">
        <f t="shared" si="10"/>
        <v>45200</v>
      </c>
      <c r="M73" s="119">
        <v>60</v>
      </c>
      <c r="N73" s="122">
        <f>R72</f>
        <v>13667.51179217718</v>
      </c>
      <c r="O73" s="143">
        <f t="shared" si="3"/>
        <v>50.11</v>
      </c>
      <c r="P73" s="143">
        <f t="shared" si="4"/>
        <v>200.34257832453031</v>
      </c>
      <c r="Q73" s="143">
        <f t="shared" si="7"/>
        <v>250.46</v>
      </c>
      <c r="R73" s="143">
        <f>N73-P73</f>
        <v>13467.169213852649</v>
      </c>
    </row>
    <row r="74" spans="1:18">
      <c r="A74" s="105">
        <f t="shared" si="8"/>
        <v>45231</v>
      </c>
      <c r="B74" s="90">
        <v>61</v>
      </c>
      <c r="C74" s="75">
        <f t="shared" ref="C74:C133" si="12">G73</f>
        <v>13467.169213852649</v>
      </c>
      <c r="D74" s="106">
        <f t="shared" ref="D74:D133" si="13">ROUND(C74*$E$10/12,2)</f>
        <v>49.38</v>
      </c>
      <c r="E74" s="106">
        <f t="shared" si="1"/>
        <v>201.07716777838692</v>
      </c>
      <c r="F74" s="106">
        <f t="shared" si="6"/>
        <v>250.46</v>
      </c>
      <c r="G74" s="106">
        <f t="shared" ref="G74:G133" si="14">C74-E74</f>
        <v>13266.092046074262</v>
      </c>
      <c r="L74" s="142">
        <f t="shared" si="10"/>
        <v>45231</v>
      </c>
      <c r="M74" s="119">
        <v>61</v>
      </c>
      <c r="N74" s="122">
        <f t="shared" ref="N74:N133" si="15">R73</f>
        <v>13467.169213852649</v>
      </c>
      <c r="O74" s="143">
        <f t="shared" si="3"/>
        <v>49.38</v>
      </c>
      <c r="P74" s="143">
        <f t="shared" si="4"/>
        <v>201.07716777838692</v>
      </c>
      <c r="Q74" s="143">
        <f t="shared" si="7"/>
        <v>250.46</v>
      </c>
      <c r="R74" s="143">
        <f t="shared" ref="R74:R133" si="16">N74-P74</f>
        <v>13266.092046074262</v>
      </c>
    </row>
    <row r="75" spans="1:18">
      <c r="A75" s="105">
        <f t="shared" si="8"/>
        <v>45261</v>
      </c>
      <c r="B75" s="90">
        <v>62</v>
      </c>
      <c r="C75" s="75">
        <f t="shared" si="12"/>
        <v>13266.092046074262</v>
      </c>
      <c r="D75" s="106">
        <f t="shared" si="13"/>
        <v>48.64</v>
      </c>
      <c r="E75" s="106">
        <f t="shared" si="1"/>
        <v>201.81445072690767</v>
      </c>
      <c r="F75" s="106">
        <f t="shared" si="6"/>
        <v>250.46</v>
      </c>
      <c r="G75" s="106">
        <f t="shared" si="14"/>
        <v>13064.277595347354</v>
      </c>
      <c r="L75" s="142">
        <f t="shared" si="10"/>
        <v>45261</v>
      </c>
      <c r="M75" s="119">
        <v>62</v>
      </c>
      <c r="N75" s="122">
        <f t="shared" si="15"/>
        <v>13266.092046074262</v>
      </c>
      <c r="O75" s="143">
        <f t="shared" si="3"/>
        <v>48.64</v>
      </c>
      <c r="P75" s="143">
        <f t="shared" si="4"/>
        <v>201.81445072690767</v>
      </c>
      <c r="Q75" s="143">
        <f t="shared" si="7"/>
        <v>250.46</v>
      </c>
      <c r="R75" s="143">
        <f t="shared" si="16"/>
        <v>13064.277595347354</v>
      </c>
    </row>
    <row r="76" spans="1:18">
      <c r="A76" s="105">
        <f t="shared" si="8"/>
        <v>45292</v>
      </c>
      <c r="B76" s="90">
        <v>63</v>
      </c>
      <c r="C76" s="75">
        <f t="shared" si="12"/>
        <v>13064.277595347354</v>
      </c>
      <c r="D76" s="106">
        <f t="shared" si="13"/>
        <v>47.9</v>
      </c>
      <c r="E76" s="106">
        <f t="shared" si="1"/>
        <v>202.55443704623968</v>
      </c>
      <c r="F76" s="106">
        <f t="shared" si="6"/>
        <v>250.46</v>
      </c>
      <c r="G76" s="106">
        <f t="shared" si="14"/>
        <v>12861.723158301114</v>
      </c>
      <c r="L76" s="142">
        <f t="shared" si="10"/>
        <v>45292</v>
      </c>
      <c r="M76" s="119">
        <v>63</v>
      </c>
      <c r="N76" s="122">
        <f t="shared" si="15"/>
        <v>13064.277595347354</v>
      </c>
      <c r="O76" s="143">
        <f t="shared" si="3"/>
        <v>47.9</v>
      </c>
      <c r="P76" s="143">
        <f t="shared" si="4"/>
        <v>202.55443704623968</v>
      </c>
      <c r="Q76" s="143">
        <f t="shared" si="7"/>
        <v>250.46</v>
      </c>
      <c r="R76" s="143">
        <f t="shared" si="16"/>
        <v>12861.723158301114</v>
      </c>
    </row>
    <row r="77" spans="1:18">
      <c r="A77" s="105">
        <f t="shared" si="8"/>
        <v>45323</v>
      </c>
      <c r="B77" s="90">
        <v>64</v>
      </c>
      <c r="C77" s="75">
        <f t="shared" si="12"/>
        <v>12861.723158301114</v>
      </c>
      <c r="D77" s="106">
        <f t="shared" si="13"/>
        <v>47.16</v>
      </c>
      <c r="E77" s="106">
        <f t="shared" si="1"/>
        <v>203.29713664874254</v>
      </c>
      <c r="F77" s="106">
        <f t="shared" si="6"/>
        <v>250.46</v>
      </c>
      <c r="G77" s="106">
        <f t="shared" si="14"/>
        <v>12658.426021652373</v>
      </c>
      <c r="L77" s="142">
        <f t="shared" si="10"/>
        <v>45323</v>
      </c>
      <c r="M77" s="119">
        <v>64</v>
      </c>
      <c r="N77" s="122">
        <f t="shared" si="15"/>
        <v>12861.723158301114</v>
      </c>
      <c r="O77" s="143">
        <f t="shared" si="3"/>
        <v>47.16</v>
      </c>
      <c r="P77" s="143">
        <f t="shared" si="4"/>
        <v>203.29713664874254</v>
      </c>
      <c r="Q77" s="143">
        <f t="shared" si="7"/>
        <v>250.46</v>
      </c>
      <c r="R77" s="143">
        <f t="shared" si="16"/>
        <v>12658.426021652373</v>
      </c>
    </row>
    <row r="78" spans="1:18">
      <c r="A78" s="105">
        <f t="shared" si="8"/>
        <v>45352</v>
      </c>
      <c r="B78" s="90">
        <v>65</v>
      </c>
      <c r="C78" s="75">
        <f t="shared" si="12"/>
        <v>12658.426021652373</v>
      </c>
      <c r="D78" s="106">
        <f t="shared" si="13"/>
        <v>46.41</v>
      </c>
      <c r="E78" s="106">
        <f t="shared" si="1"/>
        <v>204.04255948312127</v>
      </c>
      <c r="F78" s="106">
        <f t="shared" si="6"/>
        <v>250.46</v>
      </c>
      <c r="G78" s="106">
        <f t="shared" si="14"/>
        <v>12454.383462169251</v>
      </c>
      <c r="L78" s="142">
        <f t="shared" si="10"/>
        <v>45352</v>
      </c>
      <c r="M78" s="119">
        <v>65</v>
      </c>
      <c r="N78" s="122">
        <f t="shared" si="15"/>
        <v>12658.426021652373</v>
      </c>
      <c r="O78" s="143">
        <f t="shared" si="3"/>
        <v>46.41</v>
      </c>
      <c r="P78" s="143">
        <f t="shared" si="4"/>
        <v>204.04255948312127</v>
      </c>
      <c r="Q78" s="143">
        <f t="shared" si="7"/>
        <v>250.46</v>
      </c>
      <c r="R78" s="143">
        <f t="shared" si="16"/>
        <v>12454.383462169251</v>
      </c>
    </row>
    <row r="79" spans="1:18">
      <c r="A79" s="105">
        <f t="shared" si="8"/>
        <v>45383</v>
      </c>
      <c r="B79" s="90">
        <v>66</v>
      </c>
      <c r="C79" s="75">
        <f t="shared" si="12"/>
        <v>12454.383462169251</v>
      </c>
      <c r="D79" s="106">
        <f t="shared" si="13"/>
        <v>45.67</v>
      </c>
      <c r="E79" s="106">
        <f t="shared" ref="E79:E133" si="17">PPMT($E$10/12,B79,$E$7,-$E$8,$E$9,0)</f>
        <v>204.79071553455938</v>
      </c>
      <c r="F79" s="106">
        <f t="shared" si="6"/>
        <v>250.46</v>
      </c>
      <c r="G79" s="106">
        <f t="shared" si="14"/>
        <v>12249.592746634691</v>
      </c>
      <c r="L79" s="142">
        <f t="shared" si="10"/>
        <v>45383</v>
      </c>
      <c r="M79" s="119">
        <v>66</v>
      </c>
      <c r="N79" s="122">
        <f t="shared" si="15"/>
        <v>12454.383462169251</v>
      </c>
      <c r="O79" s="143">
        <f t="shared" ref="O79:O133" si="18">ROUND(N79*$P$10/12,2)</f>
        <v>45.67</v>
      </c>
      <c r="P79" s="143">
        <f t="shared" ref="P79:P133" si="19">PPMT($P$10/12,M79,$P$7,-$P$8,$P$9,0)</f>
        <v>204.79071553455938</v>
      </c>
      <c r="Q79" s="143">
        <f t="shared" si="7"/>
        <v>250.46</v>
      </c>
      <c r="R79" s="143">
        <f t="shared" si="16"/>
        <v>12249.592746634691</v>
      </c>
    </row>
    <row r="80" spans="1:18">
      <c r="A80" s="105">
        <f t="shared" si="8"/>
        <v>45413</v>
      </c>
      <c r="B80" s="90">
        <v>67</v>
      </c>
      <c r="C80" s="75">
        <f t="shared" si="12"/>
        <v>12249.592746634691</v>
      </c>
      <c r="D80" s="106">
        <f t="shared" si="13"/>
        <v>44.92</v>
      </c>
      <c r="E80" s="106">
        <f t="shared" si="17"/>
        <v>205.54161482485276</v>
      </c>
      <c r="F80" s="106">
        <f t="shared" ref="F80:F133" si="20">F79</f>
        <v>250.46</v>
      </c>
      <c r="G80" s="106">
        <f t="shared" si="14"/>
        <v>12044.051131809838</v>
      </c>
      <c r="L80" s="142">
        <f t="shared" si="10"/>
        <v>45413</v>
      </c>
      <c r="M80" s="119">
        <v>67</v>
      </c>
      <c r="N80" s="122">
        <f t="shared" si="15"/>
        <v>12249.592746634691</v>
      </c>
      <c r="O80" s="143">
        <f t="shared" si="18"/>
        <v>44.92</v>
      </c>
      <c r="P80" s="143">
        <f t="shared" si="19"/>
        <v>205.54161482485276</v>
      </c>
      <c r="Q80" s="143">
        <f t="shared" ref="Q80:Q133" si="21">Q79</f>
        <v>250.46</v>
      </c>
      <c r="R80" s="143">
        <f t="shared" si="16"/>
        <v>12044.051131809838</v>
      </c>
    </row>
    <row r="81" spans="1:18">
      <c r="A81" s="105">
        <f t="shared" ref="A81:A133" si="22">EDATE(A80,1)</f>
        <v>45444</v>
      </c>
      <c r="B81" s="90">
        <v>68</v>
      </c>
      <c r="C81" s="75">
        <f t="shared" si="12"/>
        <v>12044.051131809838</v>
      </c>
      <c r="D81" s="106">
        <f t="shared" si="13"/>
        <v>44.16</v>
      </c>
      <c r="E81" s="106">
        <f t="shared" si="17"/>
        <v>206.29526741254392</v>
      </c>
      <c r="F81" s="106">
        <f t="shared" si="20"/>
        <v>250.46</v>
      </c>
      <c r="G81" s="106">
        <f t="shared" si="14"/>
        <v>11837.755864397293</v>
      </c>
      <c r="L81" s="142">
        <f t="shared" ref="L81:L133" si="23">EDATE(L80,1)</f>
        <v>45444</v>
      </c>
      <c r="M81" s="119">
        <v>68</v>
      </c>
      <c r="N81" s="122">
        <f t="shared" si="15"/>
        <v>12044.051131809838</v>
      </c>
      <c r="O81" s="143">
        <f t="shared" si="18"/>
        <v>44.16</v>
      </c>
      <c r="P81" s="143">
        <f t="shared" si="19"/>
        <v>206.29526741254392</v>
      </c>
      <c r="Q81" s="143">
        <f t="shared" si="21"/>
        <v>250.46</v>
      </c>
      <c r="R81" s="143">
        <f t="shared" si="16"/>
        <v>11837.755864397293</v>
      </c>
    </row>
    <row r="82" spans="1:18">
      <c r="A82" s="105">
        <f t="shared" si="22"/>
        <v>45474</v>
      </c>
      <c r="B82" s="90">
        <v>69</v>
      </c>
      <c r="C82" s="75">
        <f t="shared" si="12"/>
        <v>11837.755864397293</v>
      </c>
      <c r="D82" s="106">
        <f t="shared" si="13"/>
        <v>43.41</v>
      </c>
      <c r="E82" s="106">
        <f t="shared" si="17"/>
        <v>207.05168339305655</v>
      </c>
      <c r="F82" s="106">
        <f t="shared" si="20"/>
        <v>250.46</v>
      </c>
      <c r="G82" s="106">
        <f t="shared" si="14"/>
        <v>11630.704181004237</v>
      </c>
      <c r="L82" s="142">
        <f t="shared" si="23"/>
        <v>45474</v>
      </c>
      <c r="M82" s="119">
        <v>69</v>
      </c>
      <c r="N82" s="122">
        <f t="shared" si="15"/>
        <v>11837.755864397293</v>
      </c>
      <c r="O82" s="143">
        <f t="shared" si="18"/>
        <v>43.41</v>
      </c>
      <c r="P82" s="143">
        <f t="shared" si="19"/>
        <v>207.05168339305655</v>
      </c>
      <c r="Q82" s="143">
        <f t="shared" si="21"/>
        <v>250.46</v>
      </c>
      <c r="R82" s="143">
        <f t="shared" si="16"/>
        <v>11630.704181004237</v>
      </c>
    </row>
    <row r="83" spans="1:18">
      <c r="A83" s="105">
        <f t="shared" si="22"/>
        <v>45505</v>
      </c>
      <c r="B83" s="90">
        <v>70</v>
      </c>
      <c r="C83" s="75">
        <f t="shared" si="12"/>
        <v>11630.704181004237</v>
      </c>
      <c r="D83" s="106">
        <f t="shared" si="13"/>
        <v>42.65</v>
      </c>
      <c r="E83" s="106">
        <f t="shared" si="17"/>
        <v>207.81087289883109</v>
      </c>
      <c r="F83" s="106">
        <f t="shared" si="20"/>
        <v>250.46</v>
      </c>
      <c r="G83" s="106">
        <f t="shared" si="14"/>
        <v>11422.893308105406</v>
      </c>
      <c r="L83" s="142">
        <f t="shared" si="23"/>
        <v>45505</v>
      </c>
      <c r="M83" s="119">
        <v>70</v>
      </c>
      <c r="N83" s="122">
        <f t="shared" si="15"/>
        <v>11630.704181004237</v>
      </c>
      <c r="O83" s="143">
        <f t="shared" si="18"/>
        <v>42.65</v>
      </c>
      <c r="P83" s="143">
        <f t="shared" si="19"/>
        <v>207.81087289883109</v>
      </c>
      <c r="Q83" s="143">
        <f t="shared" si="21"/>
        <v>250.46</v>
      </c>
      <c r="R83" s="143">
        <f t="shared" si="16"/>
        <v>11422.893308105406</v>
      </c>
    </row>
    <row r="84" spans="1:18">
      <c r="A84" s="105">
        <f t="shared" si="22"/>
        <v>45536</v>
      </c>
      <c r="B84" s="90">
        <v>71</v>
      </c>
      <c r="C84" s="75">
        <f t="shared" si="12"/>
        <v>11422.893308105406</v>
      </c>
      <c r="D84" s="106">
        <f t="shared" si="13"/>
        <v>41.88</v>
      </c>
      <c r="E84" s="106">
        <f t="shared" si="17"/>
        <v>208.57284609946012</v>
      </c>
      <c r="F84" s="106">
        <f t="shared" si="20"/>
        <v>250.46</v>
      </c>
      <c r="G84" s="106">
        <f t="shared" si="14"/>
        <v>11214.320462005946</v>
      </c>
      <c r="L84" s="142">
        <f t="shared" si="23"/>
        <v>45536</v>
      </c>
      <c r="M84" s="119">
        <v>71</v>
      </c>
      <c r="N84" s="122">
        <f t="shared" si="15"/>
        <v>11422.893308105406</v>
      </c>
      <c r="O84" s="143">
        <f t="shared" si="18"/>
        <v>41.88</v>
      </c>
      <c r="P84" s="143">
        <f t="shared" si="19"/>
        <v>208.57284609946012</v>
      </c>
      <c r="Q84" s="143">
        <f t="shared" si="21"/>
        <v>250.46</v>
      </c>
      <c r="R84" s="143">
        <f t="shared" si="16"/>
        <v>11214.320462005946</v>
      </c>
    </row>
    <row r="85" spans="1:18">
      <c r="A85" s="105">
        <f t="shared" si="22"/>
        <v>45566</v>
      </c>
      <c r="B85" s="90">
        <v>72</v>
      </c>
      <c r="C85" s="75">
        <f t="shared" si="12"/>
        <v>11214.320462005946</v>
      </c>
      <c r="D85" s="106">
        <f t="shared" si="13"/>
        <v>41.12</v>
      </c>
      <c r="E85" s="106">
        <f t="shared" si="17"/>
        <v>209.33761320182481</v>
      </c>
      <c r="F85" s="106">
        <f t="shared" si="20"/>
        <v>250.46</v>
      </c>
      <c r="G85" s="106">
        <f t="shared" si="14"/>
        <v>11004.98284880412</v>
      </c>
      <c r="L85" s="142">
        <f t="shared" si="23"/>
        <v>45566</v>
      </c>
      <c r="M85" s="119">
        <v>72</v>
      </c>
      <c r="N85" s="122">
        <f t="shared" si="15"/>
        <v>11214.320462005946</v>
      </c>
      <c r="O85" s="143">
        <f t="shared" si="18"/>
        <v>41.12</v>
      </c>
      <c r="P85" s="143">
        <f t="shared" si="19"/>
        <v>209.33761320182481</v>
      </c>
      <c r="Q85" s="143">
        <f t="shared" si="21"/>
        <v>250.46</v>
      </c>
      <c r="R85" s="143">
        <f t="shared" si="16"/>
        <v>11004.98284880412</v>
      </c>
    </row>
    <row r="86" spans="1:18">
      <c r="A86" s="105">
        <f t="shared" si="22"/>
        <v>45597</v>
      </c>
      <c r="B86" s="90">
        <v>73</v>
      </c>
      <c r="C86" s="75">
        <f t="shared" si="12"/>
        <v>11004.98284880412</v>
      </c>
      <c r="D86" s="106">
        <f t="shared" si="13"/>
        <v>40.35</v>
      </c>
      <c r="E86" s="106">
        <f t="shared" si="17"/>
        <v>210.10518445023152</v>
      </c>
      <c r="F86" s="106">
        <f t="shared" si="20"/>
        <v>250.46</v>
      </c>
      <c r="G86" s="106">
        <f t="shared" si="14"/>
        <v>10794.877664353889</v>
      </c>
      <c r="L86" s="142">
        <f t="shared" si="23"/>
        <v>45597</v>
      </c>
      <c r="M86" s="119">
        <v>73</v>
      </c>
      <c r="N86" s="122">
        <f t="shared" si="15"/>
        <v>11004.98284880412</v>
      </c>
      <c r="O86" s="143">
        <f t="shared" si="18"/>
        <v>40.35</v>
      </c>
      <c r="P86" s="143">
        <f t="shared" si="19"/>
        <v>210.10518445023152</v>
      </c>
      <c r="Q86" s="143">
        <f t="shared" si="21"/>
        <v>250.46</v>
      </c>
      <c r="R86" s="143">
        <f t="shared" si="16"/>
        <v>10794.877664353889</v>
      </c>
    </row>
    <row r="87" spans="1:18">
      <c r="A87" s="105">
        <f t="shared" si="22"/>
        <v>45627</v>
      </c>
      <c r="B87" s="90">
        <v>74</v>
      </c>
      <c r="C87" s="75">
        <f t="shared" si="12"/>
        <v>10794.877664353889</v>
      </c>
      <c r="D87" s="106">
        <f t="shared" si="13"/>
        <v>39.58</v>
      </c>
      <c r="E87" s="106">
        <f t="shared" si="17"/>
        <v>210.87557012654904</v>
      </c>
      <c r="F87" s="106">
        <f t="shared" si="20"/>
        <v>250.46</v>
      </c>
      <c r="G87" s="106">
        <f t="shared" si="14"/>
        <v>10584.00209422734</v>
      </c>
      <c r="L87" s="142">
        <f t="shared" si="23"/>
        <v>45627</v>
      </c>
      <c r="M87" s="119">
        <v>74</v>
      </c>
      <c r="N87" s="122">
        <f t="shared" si="15"/>
        <v>10794.877664353889</v>
      </c>
      <c r="O87" s="143">
        <f t="shared" si="18"/>
        <v>39.58</v>
      </c>
      <c r="P87" s="143">
        <f t="shared" si="19"/>
        <v>210.87557012654904</v>
      </c>
      <c r="Q87" s="143">
        <f t="shared" si="21"/>
        <v>250.46</v>
      </c>
      <c r="R87" s="143">
        <f t="shared" si="16"/>
        <v>10584.00209422734</v>
      </c>
    </row>
    <row r="88" spans="1:18">
      <c r="A88" s="105">
        <f t="shared" si="22"/>
        <v>45658</v>
      </c>
      <c r="B88" s="90">
        <v>75</v>
      </c>
      <c r="C88" s="75">
        <f t="shared" si="12"/>
        <v>10584.00209422734</v>
      </c>
      <c r="D88" s="106">
        <f t="shared" si="13"/>
        <v>38.81</v>
      </c>
      <c r="E88" s="106">
        <f t="shared" si="17"/>
        <v>211.64878055034637</v>
      </c>
      <c r="F88" s="106">
        <f t="shared" si="20"/>
        <v>250.46</v>
      </c>
      <c r="G88" s="106">
        <f t="shared" si="14"/>
        <v>10372.353313676995</v>
      </c>
      <c r="L88" s="142">
        <f t="shared" si="23"/>
        <v>45658</v>
      </c>
      <c r="M88" s="119">
        <v>75</v>
      </c>
      <c r="N88" s="122">
        <f t="shared" si="15"/>
        <v>10584.00209422734</v>
      </c>
      <c r="O88" s="143">
        <f t="shared" si="18"/>
        <v>38.81</v>
      </c>
      <c r="P88" s="143">
        <f t="shared" si="19"/>
        <v>211.64878055034637</v>
      </c>
      <c r="Q88" s="143">
        <f t="shared" si="21"/>
        <v>250.46</v>
      </c>
      <c r="R88" s="143">
        <f t="shared" si="16"/>
        <v>10372.353313676995</v>
      </c>
    </row>
    <row r="89" spans="1:18">
      <c r="A89" s="105">
        <f t="shared" si="22"/>
        <v>45689</v>
      </c>
      <c r="B89" s="90">
        <v>76</v>
      </c>
      <c r="C89" s="75">
        <f t="shared" si="12"/>
        <v>10372.353313676995</v>
      </c>
      <c r="D89" s="106">
        <f t="shared" si="13"/>
        <v>38.03</v>
      </c>
      <c r="E89" s="106">
        <f t="shared" si="17"/>
        <v>212.42482607903099</v>
      </c>
      <c r="F89" s="106">
        <f t="shared" si="20"/>
        <v>250.46</v>
      </c>
      <c r="G89" s="106">
        <f t="shared" si="14"/>
        <v>10159.928487597963</v>
      </c>
      <c r="L89" s="142">
        <f t="shared" si="23"/>
        <v>45689</v>
      </c>
      <c r="M89" s="119">
        <v>76</v>
      </c>
      <c r="N89" s="122">
        <f t="shared" si="15"/>
        <v>10372.353313676995</v>
      </c>
      <c r="O89" s="143">
        <f t="shared" si="18"/>
        <v>38.03</v>
      </c>
      <c r="P89" s="143">
        <f t="shared" si="19"/>
        <v>212.42482607903099</v>
      </c>
      <c r="Q89" s="143">
        <f t="shared" si="21"/>
        <v>250.46</v>
      </c>
      <c r="R89" s="143">
        <f t="shared" si="16"/>
        <v>10159.928487597963</v>
      </c>
    </row>
    <row r="90" spans="1:18">
      <c r="A90" s="105">
        <f t="shared" si="22"/>
        <v>45717</v>
      </c>
      <c r="B90" s="90">
        <v>77</v>
      </c>
      <c r="C90" s="75">
        <f t="shared" si="12"/>
        <v>10159.928487597963</v>
      </c>
      <c r="D90" s="106">
        <f t="shared" si="13"/>
        <v>37.25</v>
      </c>
      <c r="E90" s="106">
        <f t="shared" si="17"/>
        <v>213.20371710798744</v>
      </c>
      <c r="F90" s="106">
        <f t="shared" si="20"/>
        <v>250.46</v>
      </c>
      <c r="G90" s="106">
        <f t="shared" si="14"/>
        <v>9946.7247704899746</v>
      </c>
      <c r="L90" s="142">
        <f t="shared" si="23"/>
        <v>45717</v>
      </c>
      <c r="M90" s="119">
        <v>77</v>
      </c>
      <c r="N90" s="122">
        <f t="shared" si="15"/>
        <v>10159.928487597963</v>
      </c>
      <c r="O90" s="143">
        <f t="shared" si="18"/>
        <v>37.25</v>
      </c>
      <c r="P90" s="143">
        <f t="shared" si="19"/>
        <v>213.20371710798744</v>
      </c>
      <c r="Q90" s="143">
        <f t="shared" si="21"/>
        <v>250.46</v>
      </c>
      <c r="R90" s="143">
        <f t="shared" si="16"/>
        <v>9946.7247704899746</v>
      </c>
    </row>
    <row r="91" spans="1:18">
      <c r="A91" s="105">
        <f t="shared" si="22"/>
        <v>45748</v>
      </c>
      <c r="B91" s="90">
        <v>78</v>
      </c>
      <c r="C91" s="75">
        <f t="shared" si="12"/>
        <v>9946.7247704899746</v>
      </c>
      <c r="D91" s="106">
        <f t="shared" si="13"/>
        <v>36.47</v>
      </c>
      <c r="E91" s="106">
        <f t="shared" si="17"/>
        <v>213.98546407071672</v>
      </c>
      <c r="F91" s="106">
        <f t="shared" si="20"/>
        <v>250.46</v>
      </c>
      <c r="G91" s="106">
        <f t="shared" si="14"/>
        <v>9732.7393064192584</v>
      </c>
      <c r="L91" s="142">
        <f t="shared" si="23"/>
        <v>45748</v>
      </c>
      <c r="M91" s="119">
        <v>78</v>
      </c>
      <c r="N91" s="122">
        <f t="shared" si="15"/>
        <v>9946.7247704899746</v>
      </c>
      <c r="O91" s="143">
        <f t="shared" si="18"/>
        <v>36.47</v>
      </c>
      <c r="P91" s="143">
        <f t="shared" si="19"/>
        <v>213.98546407071672</v>
      </c>
      <c r="Q91" s="143">
        <f t="shared" si="21"/>
        <v>250.46</v>
      </c>
      <c r="R91" s="143">
        <f t="shared" si="16"/>
        <v>9732.7393064192584</v>
      </c>
    </row>
    <row r="92" spans="1:18">
      <c r="A92" s="105">
        <f t="shared" si="22"/>
        <v>45778</v>
      </c>
      <c r="B92" s="90">
        <v>79</v>
      </c>
      <c r="C92" s="75">
        <f t="shared" si="12"/>
        <v>9732.7393064192584</v>
      </c>
      <c r="D92" s="106">
        <f t="shared" si="13"/>
        <v>35.69</v>
      </c>
      <c r="E92" s="106">
        <f t="shared" si="17"/>
        <v>214.77007743897602</v>
      </c>
      <c r="F92" s="106">
        <f t="shared" si="20"/>
        <v>250.46</v>
      </c>
      <c r="G92" s="106">
        <f t="shared" si="14"/>
        <v>9517.9692289802824</v>
      </c>
      <c r="L92" s="142">
        <f t="shared" si="23"/>
        <v>45778</v>
      </c>
      <c r="M92" s="119">
        <v>79</v>
      </c>
      <c r="N92" s="122">
        <f t="shared" si="15"/>
        <v>9732.7393064192584</v>
      </c>
      <c r="O92" s="143">
        <f t="shared" si="18"/>
        <v>35.69</v>
      </c>
      <c r="P92" s="143">
        <f t="shared" si="19"/>
        <v>214.77007743897602</v>
      </c>
      <c r="Q92" s="143">
        <f t="shared" si="21"/>
        <v>250.46</v>
      </c>
      <c r="R92" s="143">
        <f t="shared" si="16"/>
        <v>9517.9692289802824</v>
      </c>
    </row>
    <row r="93" spans="1:18">
      <c r="A93" s="105">
        <f t="shared" si="22"/>
        <v>45809</v>
      </c>
      <c r="B93" s="90">
        <v>80</v>
      </c>
      <c r="C93" s="75">
        <f t="shared" si="12"/>
        <v>9517.9692289802824</v>
      </c>
      <c r="D93" s="106">
        <f t="shared" si="13"/>
        <v>34.9</v>
      </c>
      <c r="E93" s="106">
        <f t="shared" si="17"/>
        <v>215.55756772291892</v>
      </c>
      <c r="F93" s="106">
        <f t="shared" si="20"/>
        <v>250.46</v>
      </c>
      <c r="G93" s="106">
        <f t="shared" si="14"/>
        <v>9302.4116612573634</v>
      </c>
      <c r="L93" s="142">
        <f t="shared" si="23"/>
        <v>45809</v>
      </c>
      <c r="M93" s="119">
        <v>80</v>
      </c>
      <c r="N93" s="122">
        <f t="shared" si="15"/>
        <v>9517.9692289802824</v>
      </c>
      <c r="O93" s="143">
        <f t="shared" si="18"/>
        <v>34.9</v>
      </c>
      <c r="P93" s="143">
        <f t="shared" si="19"/>
        <v>215.55756772291892</v>
      </c>
      <c r="Q93" s="143">
        <f t="shared" si="21"/>
        <v>250.46</v>
      </c>
      <c r="R93" s="143">
        <f t="shared" si="16"/>
        <v>9302.4116612573634</v>
      </c>
    </row>
    <row r="94" spans="1:18">
      <c r="A94" s="105">
        <f t="shared" si="22"/>
        <v>45839</v>
      </c>
      <c r="B94" s="90">
        <v>81</v>
      </c>
      <c r="C94" s="75">
        <f t="shared" si="12"/>
        <v>9302.4116612573634</v>
      </c>
      <c r="D94" s="106">
        <f t="shared" si="13"/>
        <v>34.11</v>
      </c>
      <c r="E94" s="106">
        <f t="shared" si="17"/>
        <v>216.34794547123627</v>
      </c>
      <c r="F94" s="106">
        <f t="shared" si="20"/>
        <v>250.46</v>
      </c>
      <c r="G94" s="106">
        <f t="shared" si="14"/>
        <v>9086.0637157861274</v>
      </c>
      <c r="L94" s="142">
        <f t="shared" si="23"/>
        <v>45839</v>
      </c>
      <c r="M94" s="119">
        <v>81</v>
      </c>
      <c r="N94" s="122">
        <f t="shared" si="15"/>
        <v>9302.4116612573634</v>
      </c>
      <c r="O94" s="143">
        <f t="shared" si="18"/>
        <v>34.11</v>
      </c>
      <c r="P94" s="143">
        <f t="shared" si="19"/>
        <v>216.34794547123627</v>
      </c>
      <c r="Q94" s="143">
        <f t="shared" si="21"/>
        <v>250.46</v>
      </c>
      <c r="R94" s="143">
        <f t="shared" si="16"/>
        <v>9086.0637157861274</v>
      </c>
    </row>
    <row r="95" spans="1:18">
      <c r="A95" s="105">
        <f t="shared" si="22"/>
        <v>45870</v>
      </c>
      <c r="B95" s="90">
        <v>82</v>
      </c>
      <c r="C95" s="75">
        <f t="shared" si="12"/>
        <v>9086.0637157861274</v>
      </c>
      <c r="D95" s="106">
        <f t="shared" si="13"/>
        <v>33.32</v>
      </c>
      <c r="E95" s="106">
        <f t="shared" si="17"/>
        <v>217.14122127129747</v>
      </c>
      <c r="F95" s="106">
        <f t="shared" si="20"/>
        <v>250.46</v>
      </c>
      <c r="G95" s="106">
        <f t="shared" si="14"/>
        <v>8868.9224945148308</v>
      </c>
      <c r="L95" s="142">
        <f t="shared" si="23"/>
        <v>45870</v>
      </c>
      <c r="M95" s="119">
        <v>82</v>
      </c>
      <c r="N95" s="122">
        <f t="shared" si="15"/>
        <v>9086.0637157861274</v>
      </c>
      <c r="O95" s="143">
        <f t="shared" si="18"/>
        <v>33.32</v>
      </c>
      <c r="P95" s="143">
        <f t="shared" si="19"/>
        <v>217.14122127129747</v>
      </c>
      <c r="Q95" s="143">
        <f t="shared" si="21"/>
        <v>250.46</v>
      </c>
      <c r="R95" s="143">
        <f t="shared" si="16"/>
        <v>8868.9224945148308</v>
      </c>
    </row>
    <row r="96" spans="1:18">
      <c r="A96" s="105">
        <f t="shared" si="22"/>
        <v>45901</v>
      </c>
      <c r="B96" s="90">
        <v>83</v>
      </c>
      <c r="C96" s="75">
        <f t="shared" si="12"/>
        <v>8868.9224945148308</v>
      </c>
      <c r="D96" s="106">
        <f t="shared" si="13"/>
        <v>32.520000000000003</v>
      </c>
      <c r="E96" s="106">
        <f t="shared" si="17"/>
        <v>217.93740574929225</v>
      </c>
      <c r="F96" s="106">
        <f t="shared" si="20"/>
        <v>250.46</v>
      </c>
      <c r="G96" s="106">
        <f t="shared" si="14"/>
        <v>8650.9850887655393</v>
      </c>
      <c r="L96" s="142">
        <f t="shared" si="23"/>
        <v>45901</v>
      </c>
      <c r="M96" s="119">
        <v>83</v>
      </c>
      <c r="N96" s="122">
        <f t="shared" si="15"/>
        <v>8868.9224945148308</v>
      </c>
      <c r="O96" s="143">
        <f t="shared" si="18"/>
        <v>32.520000000000003</v>
      </c>
      <c r="P96" s="143">
        <f t="shared" si="19"/>
        <v>217.93740574929225</v>
      </c>
      <c r="Q96" s="143">
        <f t="shared" si="21"/>
        <v>250.46</v>
      </c>
      <c r="R96" s="143">
        <f t="shared" si="16"/>
        <v>8650.9850887655393</v>
      </c>
    </row>
    <row r="97" spans="1:18">
      <c r="A97" s="105">
        <f t="shared" si="22"/>
        <v>45931</v>
      </c>
      <c r="B97" s="90">
        <v>84</v>
      </c>
      <c r="C97" s="75">
        <f t="shared" si="12"/>
        <v>8650.9850887655393</v>
      </c>
      <c r="D97" s="106">
        <f t="shared" si="13"/>
        <v>31.72</v>
      </c>
      <c r="E97" s="106">
        <f t="shared" si="17"/>
        <v>218.73650957037299</v>
      </c>
      <c r="F97" s="106">
        <f t="shared" si="20"/>
        <v>250.46</v>
      </c>
      <c r="G97" s="106">
        <f t="shared" si="14"/>
        <v>8432.2485791951658</v>
      </c>
      <c r="L97" s="142">
        <f t="shared" si="23"/>
        <v>45931</v>
      </c>
      <c r="M97" s="119">
        <v>84</v>
      </c>
      <c r="N97" s="122">
        <f t="shared" si="15"/>
        <v>8650.9850887655393</v>
      </c>
      <c r="O97" s="143">
        <f t="shared" si="18"/>
        <v>31.72</v>
      </c>
      <c r="P97" s="143">
        <f t="shared" si="19"/>
        <v>218.73650957037299</v>
      </c>
      <c r="Q97" s="143">
        <f t="shared" si="21"/>
        <v>250.46</v>
      </c>
      <c r="R97" s="143">
        <f t="shared" si="16"/>
        <v>8432.2485791951658</v>
      </c>
    </row>
    <row r="98" spans="1:18">
      <c r="A98" s="105">
        <f t="shared" si="22"/>
        <v>45962</v>
      </c>
      <c r="B98" s="90">
        <v>85</v>
      </c>
      <c r="C98" s="75">
        <f t="shared" si="12"/>
        <v>8432.2485791951658</v>
      </c>
      <c r="D98" s="106">
        <f t="shared" si="13"/>
        <v>30.92</v>
      </c>
      <c r="E98" s="106">
        <f t="shared" si="17"/>
        <v>219.53854343879769</v>
      </c>
      <c r="F98" s="106">
        <f t="shared" si="20"/>
        <v>250.46</v>
      </c>
      <c r="G98" s="106">
        <f t="shared" si="14"/>
        <v>8212.7100357563686</v>
      </c>
      <c r="L98" s="142">
        <f t="shared" si="23"/>
        <v>45962</v>
      </c>
      <c r="M98" s="119">
        <v>85</v>
      </c>
      <c r="N98" s="122">
        <f t="shared" si="15"/>
        <v>8432.2485791951658</v>
      </c>
      <c r="O98" s="143">
        <f t="shared" si="18"/>
        <v>30.92</v>
      </c>
      <c r="P98" s="143">
        <f t="shared" si="19"/>
        <v>219.53854343879769</v>
      </c>
      <c r="Q98" s="143">
        <f t="shared" si="21"/>
        <v>250.46</v>
      </c>
      <c r="R98" s="143">
        <f t="shared" si="16"/>
        <v>8212.7100357563686</v>
      </c>
    </row>
    <row r="99" spans="1:18">
      <c r="A99" s="105">
        <f t="shared" si="22"/>
        <v>45992</v>
      </c>
      <c r="B99" s="90">
        <v>86</v>
      </c>
      <c r="C99" s="75">
        <f t="shared" si="12"/>
        <v>8212.7100357563686</v>
      </c>
      <c r="D99" s="106">
        <f t="shared" si="13"/>
        <v>30.11</v>
      </c>
      <c r="E99" s="106">
        <f t="shared" si="17"/>
        <v>220.34351809807328</v>
      </c>
      <c r="F99" s="106">
        <f t="shared" si="20"/>
        <v>250.46</v>
      </c>
      <c r="G99" s="106">
        <f t="shared" si="14"/>
        <v>7992.3665176582954</v>
      </c>
      <c r="L99" s="142">
        <f t="shared" si="23"/>
        <v>45992</v>
      </c>
      <c r="M99" s="119">
        <v>86</v>
      </c>
      <c r="N99" s="122">
        <f t="shared" si="15"/>
        <v>8212.7100357563686</v>
      </c>
      <c r="O99" s="143">
        <f t="shared" si="18"/>
        <v>30.11</v>
      </c>
      <c r="P99" s="143">
        <f t="shared" si="19"/>
        <v>220.34351809807328</v>
      </c>
      <c r="Q99" s="143">
        <f t="shared" si="21"/>
        <v>250.46</v>
      </c>
      <c r="R99" s="143">
        <f t="shared" si="16"/>
        <v>7992.3665176582954</v>
      </c>
    </row>
    <row r="100" spans="1:18">
      <c r="A100" s="105">
        <f t="shared" si="22"/>
        <v>46023</v>
      </c>
      <c r="B100" s="90">
        <v>87</v>
      </c>
      <c r="C100" s="75">
        <f t="shared" si="12"/>
        <v>7992.3665176582954</v>
      </c>
      <c r="D100" s="106">
        <f t="shared" si="13"/>
        <v>29.31</v>
      </c>
      <c r="E100" s="106">
        <f t="shared" si="17"/>
        <v>221.15144433109953</v>
      </c>
      <c r="F100" s="106">
        <f t="shared" si="20"/>
        <v>250.46</v>
      </c>
      <c r="G100" s="106">
        <f t="shared" si="14"/>
        <v>7771.2150733271956</v>
      </c>
      <c r="L100" s="142">
        <f t="shared" si="23"/>
        <v>46023</v>
      </c>
      <c r="M100" s="119">
        <v>87</v>
      </c>
      <c r="N100" s="122">
        <f t="shared" si="15"/>
        <v>7992.3665176582954</v>
      </c>
      <c r="O100" s="143">
        <f t="shared" si="18"/>
        <v>29.31</v>
      </c>
      <c r="P100" s="143">
        <f t="shared" si="19"/>
        <v>221.15144433109953</v>
      </c>
      <c r="Q100" s="143">
        <f t="shared" si="21"/>
        <v>250.46</v>
      </c>
      <c r="R100" s="143">
        <f t="shared" si="16"/>
        <v>7771.2150733271956</v>
      </c>
    </row>
    <row r="101" spans="1:18">
      <c r="A101" s="105">
        <f t="shared" si="22"/>
        <v>46054</v>
      </c>
      <c r="B101" s="90">
        <v>88</v>
      </c>
      <c r="C101" s="75">
        <f t="shared" si="12"/>
        <v>7771.2150733271956</v>
      </c>
      <c r="D101" s="106">
        <f t="shared" si="13"/>
        <v>28.49</v>
      </c>
      <c r="E101" s="106">
        <f t="shared" si="17"/>
        <v>221.9623329603136</v>
      </c>
      <c r="F101" s="106">
        <f t="shared" si="20"/>
        <v>250.46</v>
      </c>
      <c r="G101" s="106">
        <f t="shared" si="14"/>
        <v>7549.2527403668819</v>
      </c>
      <c r="L101" s="142">
        <f t="shared" si="23"/>
        <v>46054</v>
      </c>
      <c r="M101" s="119">
        <v>88</v>
      </c>
      <c r="N101" s="122">
        <f t="shared" si="15"/>
        <v>7771.2150733271956</v>
      </c>
      <c r="O101" s="143">
        <f t="shared" si="18"/>
        <v>28.49</v>
      </c>
      <c r="P101" s="143">
        <f t="shared" si="19"/>
        <v>221.9623329603136</v>
      </c>
      <c r="Q101" s="143">
        <f t="shared" si="21"/>
        <v>250.46</v>
      </c>
      <c r="R101" s="143">
        <f t="shared" si="16"/>
        <v>7549.2527403668819</v>
      </c>
    </row>
    <row r="102" spans="1:18">
      <c r="A102" s="105">
        <f t="shared" si="22"/>
        <v>46082</v>
      </c>
      <c r="B102" s="90">
        <v>89</v>
      </c>
      <c r="C102" s="75">
        <f t="shared" si="12"/>
        <v>7549.2527403668819</v>
      </c>
      <c r="D102" s="106">
        <f t="shared" si="13"/>
        <v>27.68</v>
      </c>
      <c r="E102" s="106">
        <f t="shared" si="17"/>
        <v>222.77619484783472</v>
      </c>
      <c r="F102" s="106">
        <f t="shared" si="20"/>
        <v>250.46</v>
      </c>
      <c r="G102" s="106">
        <f t="shared" si="14"/>
        <v>7326.4765455190472</v>
      </c>
      <c r="L102" s="142">
        <f t="shared" si="23"/>
        <v>46082</v>
      </c>
      <c r="M102" s="119">
        <v>89</v>
      </c>
      <c r="N102" s="122">
        <f t="shared" si="15"/>
        <v>7549.2527403668819</v>
      </c>
      <c r="O102" s="143">
        <f t="shared" si="18"/>
        <v>27.68</v>
      </c>
      <c r="P102" s="143">
        <f t="shared" si="19"/>
        <v>222.77619484783472</v>
      </c>
      <c r="Q102" s="143">
        <f t="shared" si="21"/>
        <v>250.46</v>
      </c>
      <c r="R102" s="143">
        <f t="shared" si="16"/>
        <v>7326.4765455190472</v>
      </c>
    </row>
    <row r="103" spans="1:18">
      <c r="A103" s="105">
        <f t="shared" si="22"/>
        <v>46113</v>
      </c>
      <c r="B103" s="90">
        <v>90</v>
      </c>
      <c r="C103" s="75">
        <f t="shared" si="12"/>
        <v>7326.4765455190472</v>
      </c>
      <c r="D103" s="106">
        <f t="shared" si="13"/>
        <v>26.86</v>
      </c>
      <c r="E103" s="106">
        <f t="shared" si="17"/>
        <v>223.59304089561013</v>
      </c>
      <c r="F103" s="106">
        <f t="shared" si="20"/>
        <v>250.46</v>
      </c>
      <c r="G103" s="106">
        <f t="shared" si="14"/>
        <v>7102.8835046234371</v>
      </c>
      <c r="L103" s="142">
        <f t="shared" si="23"/>
        <v>46113</v>
      </c>
      <c r="M103" s="119">
        <v>90</v>
      </c>
      <c r="N103" s="122">
        <f t="shared" si="15"/>
        <v>7326.4765455190472</v>
      </c>
      <c r="O103" s="143">
        <f t="shared" si="18"/>
        <v>26.86</v>
      </c>
      <c r="P103" s="143">
        <f t="shared" si="19"/>
        <v>223.59304089561013</v>
      </c>
      <c r="Q103" s="143">
        <f t="shared" si="21"/>
        <v>250.46</v>
      </c>
      <c r="R103" s="143">
        <f t="shared" si="16"/>
        <v>7102.8835046234371</v>
      </c>
    </row>
    <row r="104" spans="1:18">
      <c r="A104" s="105">
        <f t="shared" si="22"/>
        <v>46143</v>
      </c>
      <c r="B104" s="90">
        <v>91</v>
      </c>
      <c r="C104" s="75">
        <f t="shared" si="12"/>
        <v>7102.8835046234371</v>
      </c>
      <c r="D104" s="106">
        <f t="shared" si="13"/>
        <v>26.04</v>
      </c>
      <c r="E104" s="106">
        <f t="shared" si="17"/>
        <v>224.41288204556068</v>
      </c>
      <c r="F104" s="106">
        <f t="shared" si="20"/>
        <v>250.46</v>
      </c>
      <c r="G104" s="106">
        <f t="shared" si="14"/>
        <v>6878.4706225778764</v>
      </c>
      <c r="L104" s="142">
        <f t="shared" si="23"/>
        <v>46143</v>
      </c>
      <c r="M104" s="119">
        <v>91</v>
      </c>
      <c r="N104" s="122">
        <f t="shared" si="15"/>
        <v>7102.8835046234371</v>
      </c>
      <c r="O104" s="143">
        <f t="shared" si="18"/>
        <v>26.04</v>
      </c>
      <c r="P104" s="143">
        <f t="shared" si="19"/>
        <v>224.41288204556068</v>
      </c>
      <c r="Q104" s="143">
        <f t="shared" si="21"/>
        <v>250.46</v>
      </c>
      <c r="R104" s="143">
        <f t="shared" si="16"/>
        <v>6878.4706225778764</v>
      </c>
    </row>
    <row r="105" spans="1:18">
      <c r="A105" s="105">
        <f t="shared" si="22"/>
        <v>46174</v>
      </c>
      <c r="B105" s="90">
        <v>92</v>
      </c>
      <c r="C105" s="75">
        <f t="shared" si="12"/>
        <v>6878.4706225778764</v>
      </c>
      <c r="D105" s="106">
        <f t="shared" si="13"/>
        <v>25.22</v>
      </c>
      <c r="E105" s="106">
        <f t="shared" si="17"/>
        <v>225.23572927972776</v>
      </c>
      <c r="F105" s="106">
        <f t="shared" si="20"/>
        <v>250.46</v>
      </c>
      <c r="G105" s="106">
        <f t="shared" si="14"/>
        <v>6653.2348932981486</v>
      </c>
      <c r="L105" s="142">
        <f t="shared" si="23"/>
        <v>46174</v>
      </c>
      <c r="M105" s="119">
        <v>92</v>
      </c>
      <c r="N105" s="122">
        <f t="shared" si="15"/>
        <v>6878.4706225778764</v>
      </c>
      <c r="O105" s="143">
        <f t="shared" si="18"/>
        <v>25.22</v>
      </c>
      <c r="P105" s="143">
        <f t="shared" si="19"/>
        <v>225.23572927972776</v>
      </c>
      <c r="Q105" s="143">
        <f t="shared" si="21"/>
        <v>250.46</v>
      </c>
      <c r="R105" s="143">
        <f t="shared" si="16"/>
        <v>6653.2348932981486</v>
      </c>
    </row>
    <row r="106" spans="1:18">
      <c r="A106" s="105">
        <f t="shared" si="22"/>
        <v>46204</v>
      </c>
      <c r="B106" s="90">
        <v>93</v>
      </c>
      <c r="C106" s="75">
        <f t="shared" si="12"/>
        <v>6653.2348932981486</v>
      </c>
      <c r="D106" s="106">
        <f t="shared" si="13"/>
        <v>24.4</v>
      </c>
      <c r="E106" s="106">
        <f t="shared" si="17"/>
        <v>226.06159362042007</v>
      </c>
      <c r="F106" s="106">
        <f t="shared" si="20"/>
        <v>250.46</v>
      </c>
      <c r="G106" s="106">
        <f t="shared" si="14"/>
        <v>6427.1732996777282</v>
      </c>
      <c r="L106" s="142">
        <f t="shared" si="23"/>
        <v>46204</v>
      </c>
      <c r="M106" s="119">
        <v>93</v>
      </c>
      <c r="N106" s="122">
        <f t="shared" si="15"/>
        <v>6653.2348932981486</v>
      </c>
      <c r="O106" s="143">
        <f t="shared" si="18"/>
        <v>24.4</v>
      </c>
      <c r="P106" s="143">
        <f t="shared" si="19"/>
        <v>226.06159362042007</v>
      </c>
      <c r="Q106" s="143">
        <f t="shared" si="21"/>
        <v>250.46</v>
      </c>
      <c r="R106" s="143">
        <f t="shared" si="16"/>
        <v>6427.1732996777282</v>
      </c>
    </row>
    <row r="107" spans="1:18">
      <c r="A107" s="105">
        <f t="shared" si="22"/>
        <v>46235</v>
      </c>
      <c r="B107" s="90">
        <v>94</v>
      </c>
      <c r="C107" s="75">
        <f t="shared" si="12"/>
        <v>6427.1732996777282</v>
      </c>
      <c r="D107" s="106">
        <f t="shared" si="13"/>
        <v>23.57</v>
      </c>
      <c r="E107" s="106">
        <f t="shared" si="17"/>
        <v>226.89048613036164</v>
      </c>
      <c r="F107" s="106">
        <f t="shared" si="20"/>
        <v>250.46</v>
      </c>
      <c r="G107" s="106">
        <f t="shared" si="14"/>
        <v>6200.2828135473665</v>
      </c>
      <c r="L107" s="142">
        <f t="shared" si="23"/>
        <v>46235</v>
      </c>
      <c r="M107" s="119">
        <v>94</v>
      </c>
      <c r="N107" s="122">
        <f t="shared" si="15"/>
        <v>6427.1732996777282</v>
      </c>
      <c r="O107" s="143">
        <f t="shared" si="18"/>
        <v>23.57</v>
      </c>
      <c r="P107" s="143">
        <f t="shared" si="19"/>
        <v>226.89048613036164</v>
      </c>
      <c r="Q107" s="143">
        <f t="shared" si="21"/>
        <v>250.46</v>
      </c>
      <c r="R107" s="143">
        <f t="shared" si="16"/>
        <v>6200.2828135473665</v>
      </c>
    </row>
    <row r="108" spans="1:18">
      <c r="A108" s="105">
        <f t="shared" si="22"/>
        <v>46266</v>
      </c>
      <c r="B108" s="90">
        <v>95</v>
      </c>
      <c r="C108" s="75">
        <f t="shared" si="12"/>
        <v>6200.2828135473665</v>
      </c>
      <c r="D108" s="106">
        <f t="shared" si="13"/>
        <v>22.73</v>
      </c>
      <c r="E108" s="106">
        <f t="shared" si="17"/>
        <v>227.72241791283963</v>
      </c>
      <c r="F108" s="106">
        <f t="shared" si="20"/>
        <v>250.46</v>
      </c>
      <c r="G108" s="106">
        <f t="shared" si="14"/>
        <v>5972.5603956345267</v>
      </c>
      <c r="L108" s="142">
        <f t="shared" si="23"/>
        <v>46266</v>
      </c>
      <c r="M108" s="119">
        <v>95</v>
      </c>
      <c r="N108" s="122">
        <f t="shared" si="15"/>
        <v>6200.2828135473665</v>
      </c>
      <c r="O108" s="143">
        <f t="shared" si="18"/>
        <v>22.73</v>
      </c>
      <c r="P108" s="143">
        <f t="shared" si="19"/>
        <v>227.72241791283963</v>
      </c>
      <c r="Q108" s="143">
        <f t="shared" si="21"/>
        <v>250.46</v>
      </c>
      <c r="R108" s="143">
        <f t="shared" si="16"/>
        <v>5972.5603956345267</v>
      </c>
    </row>
    <row r="109" spans="1:18">
      <c r="A109" s="105">
        <f t="shared" si="22"/>
        <v>46296</v>
      </c>
      <c r="B109" s="90">
        <v>96</v>
      </c>
      <c r="C109" s="75">
        <f t="shared" si="12"/>
        <v>5972.5603956345267</v>
      </c>
      <c r="D109" s="106">
        <f t="shared" si="13"/>
        <v>21.9</v>
      </c>
      <c r="E109" s="106">
        <f t="shared" si="17"/>
        <v>228.55740011185335</v>
      </c>
      <c r="F109" s="106">
        <f t="shared" si="20"/>
        <v>250.46</v>
      </c>
      <c r="G109" s="106">
        <f t="shared" si="14"/>
        <v>5744.0029955226737</v>
      </c>
      <c r="L109" s="142">
        <f t="shared" si="23"/>
        <v>46296</v>
      </c>
      <c r="M109" s="119">
        <v>96</v>
      </c>
      <c r="N109" s="122">
        <f t="shared" si="15"/>
        <v>5972.5603956345267</v>
      </c>
      <c r="O109" s="143">
        <f t="shared" si="18"/>
        <v>21.9</v>
      </c>
      <c r="P109" s="143">
        <f t="shared" si="19"/>
        <v>228.55740011185335</v>
      </c>
      <c r="Q109" s="143">
        <f t="shared" si="21"/>
        <v>250.46</v>
      </c>
      <c r="R109" s="143">
        <f t="shared" si="16"/>
        <v>5744.0029955226737</v>
      </c>
    </row>
    <row r="110" spans="1:18">
      <c r="A110" s="105">
        <f t="shared" si="22"/>
        <v>46327</v>
      </c>
      <c r="B110" s="90">
        <v>97</v>
      </c>
      <c r="C110" s="75">
        <f t="shared" si="12"/>
        <v>5744.0029955226737</v>
      </c>
      <c r="D110" s="106">
        <f t="shared" si="13"/>
        <v>21.06</v>
      </c>
      <c r="E110" s="106">
        <f t="shared" si="17"/>
        <v>229.39544391226349</v>
      </c>
      <c r="F110" s="106">
        <f t="shared" si="20"/>
        <v>250.46</v>
      </c>
      <c r="G110" s="106">
        <f t="shared" si="14"/>
        <v>5514.6075516104102</v>
      </c>
      <c r="L110" s="142">
        <f t="shared" si="23"/>
        <v>46327</v>
      </c>
      <c r="M110" s="119">
        <v>97</v>
      </c>
      <c r="N110" s="122">
        <f t="shared" si="15"/>
        <v>5744.0029955226737</v>
      </c>
      <c r="O110" s="143">
        <f t="shared" si="18"/>
        <v>21.06</v>
      </c>
      <c r="P110" s="143">
        <f t="shared" si="19"/>
        <v>229.39544391226349</v>
      </c>
      <c r="Q110" s="143">
        <f t="shared" si="21"/>
        <v>250.46</v>
      </c>
      <c r="R110" s="143">
        <f t="shared" si="16"/>
        <v>5514.6075516104102</v>
      </c>
    </row>
    <row r="111" spans="1:18">
      <c r="A111" s="105">
        <f t="shared" si="22"/>
        <v>46357</v>
      </c>
      <c r="B111" s="90">
        <v>98</v>
      </c>
      <c r="C111" s="75">
        <f t="shared" si="12"/>
        <v>5514.6075516104102</v>
      </c>
      <c r="D111" s="106">
        <f t="shared" si="13"/>
        <v>20.22</v>
      </c>
      <c r="E111" s="106">
        <f t="shared" si="17"/>
        <v>230.23656053994179</v>
      </c>
      <c r="F111" s="106">
        <f t="shared" si="20"/>
        <v>250.46</v>
      </c>
      <c r="G111" s="106">
        <f t="shared" si="14"/>
        <v>5284.3709910704683</v>
      </c>
      <c r="L111" s="142">
        <f t="shared" si="23"/>
        <v>46357</v>
      </c>
      <c r="M111" s="119">
        <v>98</v>
      </c>
      <c r="N111" s="122">
        <f t="shared" si="15"/>
        <v>5514.6075516104102</v>
      </c>
      <c r="O111" s="143">
        <f t="shared" si="18"/>
        <v>20.22</v>
      </c>
      <c r="P111" s="143">
        <f t="shared" si="19"/>
        <v>230.23656053994179</v>
      </c>
      <c r="Q111" s="143">
        <f t="shared" si="21"/>
        <v>250.46</v>
      </c>
      <c r="R111" s="143">
        <f t="shared" si="16"/>
        <v>5284.3709910704683</v>
      </c>
    </row>
    <row r="112" spans="1:18">
      <c r="A112" s="105">
        <f t="shared" si="22"/>
        <v>46388</v>
      </c>
      <c r="B112" s="90">
        <v>99</v>
      </c>
      <c r="C112" s="75">
        <f t="shared" si="12"/>
        <v>5284.3709910704683</v>
      </c>
      <c r="D112" s="106">
        <f t="shared" si="13"/>
        <v>19.38</v>
      </c>
      <c r="E112" s="106">
        <f t="shared" si="17"/>
        <v>231.08076126192157</v>
      </c>
      <c r="F112" s="106">
        <f t="shared" si="20"/>
        <v>250.46</v>
      </c>
      <c r="G112" s="106">
        <f t="shared" si="14"/>
        <v>5053.2902298085464</v>
      </c>
      <c r="L112" s="142">
        <f t="shared" si="23"/>
        <v>46388</v>
      </c>
      <c r="M112" s="119">
        <v>99</v>
      </c>
      <c r="N112" s="122">
        <f t="shared" si="15"/>
        <v>5284.3709910704683</v>
      </c>
      <c r="O112" s="143">
        <f t="shared" si="18"/>
        <v>19.38</v>
      </c>
      <c r="P112" s="143">
        <f t="shared" si="19"/>
        <v>231.08076126192157</v>
      </c>
      <c r="Q112" s="143">
        <f t="shared" si="21"/>
        <v>250.46</v>
      </c>
      <c r="R112" s="143">
        <f t="shared" si="16"/>
        <v>5053.2902298085464</v>
      </c>
    </row>
    <row r="113" spans="1:18">
      <c r="A113" s="105">
        <f t="shared" si="22"/>
        <v>46419</v>
      </c>
      <c r="B113" s="90">
        <v>100</v>
      </c>
      <c r="C113" s="75">
        <f t="shared" si="12"/>
        <v>5053.2902298085464</v>
      </c>
      <c r="D113" s="106">
        <f t="shared" si="13"/>
        <v>18.53</v>
      </c>
      <c r="E113" s="106">
        <f t="shared" si="17"/>
        <v>231.9280573865486</v>
      </c>
      <c r="F113" s="106">
        <f t="shared" si="20"/>
        <v>250.46</v>
      </c>
      <c r="G113" s="106">
        <f t="shared" si="14"/>
        <v>4821.3621724219975</v>
      </c>
      <c r="L113" s="142">
        <f t="shared" si="23"/>
        <v>46419</v>
      </c>
      <c r="M113" s="119">
        <v>100</v>
      </c>
      <c r="N113" s="122">
        <f t="shared" si="15"/>
        <v>5053.2902298085464</v>
      </c>
      <c r="O113" s="143">
        <f t="shared" si="18"/>
        <v>18.53</v>
      </c>
      <c r="P113" s="143">
        <f t="shared" si="19"/>
        <v>231.9280573865486</v>
      </c>
      <c r="Q113" s="143">
        <f t="shared" si="21"/>
        <v>250.46</v>
      </c>
      <c r="R113" s="143">
        <f t="shared" si="16"/>
        <v>4821.3621724219975</v>
      </c>
    </row>
    <row r="114" spans="1:18">
      <c r="A114" s="105">
        <f t="shared" si="22"/>
        <v>46447</v>
      </c>
      <c r="B114" s="90">
        <v>101</v>
      </c>
      <c r="C114" s="75">
        <f t="shared" si="12"/>
        <v>4821.3621724219975</v>
      </c>
      <c r="D114" s="106">
        <f t="shared" si="13"/>
        <v>17.68</v>
      </c>
      <c r="E114" s="106">
        <f t="shared" si="17"/>
        <v>232.77846026363261</v>
      </c>
      <c r="F114" s="106">
        <f t="shared" si="20"/>
        <v>250.46</v>
      </c>
      <c r="G114" s="106">
        <f t="shared" si="14"/>
        <v>4588.5837121583645</v>
      </c>
      <c r="L114" s="142">
        <f t="shared" si="23"/>
        <v>46447</v>
      </c>
      <c r="M114" s="119">
        <v>101</v>
      </c>
      <c r="N114" s="122">
        <f t="shared" si="15"/>
        <v>4821.3621724219975</v>
      </c>
      <c r="O114" s="143">
        <f t="shared" si="18"/>
        <v>17.68</v>
      </c>
      <c r="P114" s="143">
        <f t="shared" si="19"/>
        <v>232.77846026363261</v>
      </c>
      <c r="Q114" s="143">
        <f t="shared" si="21"/>
        <v>250.46</v>
      </c>
      <c r="R114" s="143">
        <f t="shared" si="16"/>
        <v>4588.5837121583645</v>
      </c>
    </row>
    <row r="115" spans="1:18">
      <c r="A115" s="105">
        <f t="shared" si="22"/>
        <v>46478</v>
      </c>
      <c r="B115" s="90">
        <v>102</v>
      </c>
      <c r="C115" s="75">
        <f t="shared" si="12"/>
        <v>4588.5837121583645</v>
      </c>
      <c r="D115" s="106">
        <f t="shared" si="13"/>
        <v>16.82</v>
      </c>
      <c r="E115" s="106">
        <f t="shared" si="17"/>
        <v>233.63198128459928</v>
      </c>
      <c r="F115" s="106">
        <f t="shared" si="20"/>
        <v>250.46</v>
      </c>
      <c r="G115" s="106">
        <f t="shared" si="14"/>
        <v>4354.951730873765</v>
      </c>
      <c r="L115" s="142">
        <f t="shared" si="23"/>
        <v>46478</v>
      </c>
      <c r="M115" s="119">
        <v>102</v>
      </c>
      <c r="N115" s="122">
        <f t="shared" si="15"/>
        <v>4588.5837121583645</v>
      </c>
      <c r="O115" s="143">
        <f t="shared" si="18"/>
        <v>16.82</v>
      </c>
      <c r="P115" s="143">
        <f t="shared" si="19"/>
        <v>233.63198128459928</v>
      </c>
      <c r="Q115" s="143">
        <f t="shared" si="21"/>
        <v>250.46</v>
      </c>
      <c r="R115" s="143">
        <f t="shared" si="16"/>
        <v>4354.951730873765</v>
      </c>
    </row>
    <row r="116" spans="1:18">
      <c r="A116" s="105">
        <f t="shared" si="22"/>
        <v>46508</v>
      </c>
      <c r="B116" s="90">
        <v>103</v>
      </c>
      <c r="C116" s="75">
        <f t="shared" si="12"/>
        <v>4354.951730873765</v>
      </c>
      <c r="D116" s="106">
        <f t="shared" si="13"/>
        <v>15.97</v>
      </c>
      <c r="E116" s="106">
        <f t="shared" si="17"/>
        <v>234.48863188264281</v>
      </c>
      <c r="F116" s="106">
        <f t="shared" si="20"/>
        <v>250.46</v>
      </c>
      <c r="G116" s="106">
        <f t="shared" si="14"/>
        <v>4120.463098991122</v>
      </c>
      <c r="L116" s="142">
        <f t="shared" si="23"/>
        <v>46508</v>
      </c>
      <c r="M116" s="119">
        <v>103</v>
      </c>
      <c r="N116" s="122">
        <f t="shared" si="15"/>
        <v>4354.951730873765</v>
      </c>
      <c r="O116" s="143">
        <f t="shared" si="18"/>
        <v>15.97</v>
      </c>
      <c r="P116" s="143">
        <f t="shared" si="19"/>
        <v>234.48863188264281</v>
      </c>
      <c r="Q116" s="143">
        <f t="shared" si="21"/>
        <v>250.46</v>
      </c>
      <c r="R116" s="143">
        <f t="shared" si="16"/>
        <v>4120.463098991122</v>
      </c>
    </row>
    <row r="117" spans="1:18">
      <c r="A117" s="105">
        <f t="shared" si="22"/>
        <v>46539</v>
      </c>
      <c r="B117" s="90">
        <v>104</v>
      </c>
      <c r="C117" s="75">
        <f t="shared" si="12"/>
        <v>4120.463098991122</v>
      </c>
      <c r="D117" s="106">
        <f t="shared" si="13"/>
        <v>15.11</v>
      </c>
      <c r="E117" s="106">
        <f t="shared" si="17"/>
        <v>235.3484235328792</v>
      </c>
      <c r="F117" s="106">
        <f t="shared" si="20"/>
        <v>250.46</v>
      </c>
      <c r="G117" s="106">
        <f t="shared" si="14"/>
        <v>3885.1146754582428</v>
      </c>
      <c r="L117" s="142">
        <f t="shared" si="23"/>
        <v>46539</v>
      </c>
      <c r="M117" s="119">
        <v>104</v>
      </c>
      <c r="N117" s="122">
        <f t="shared" si="15"/>
        <v>4120.463098991122</v>
      </c>
      <c r="O117" s="143">
        <f t="shared" si="18"/>
        <v>15.11</v>
      </c>
      <c r="P117" s="143">
        <f t="shared" si="19"/>
        <v>235.3484235328792</v>
      </c>
      <c r="Q117" s="143">
        <f t="shared" si="21"/>
        <v>250.46</v>
      </c>
      <c r="R117" s="143">
        <f t="shared" si="16"/>
        <v>3885.1146754582428</v>
      </c>
    </row>
    <row r="118" spans="1:18">
      <c r="A118" s="105">
        <f t="shared" si="22"/>
        <v>46569</v>
      </c>
      <c r="B118" s="90">
        <v>105</v>
      </c>
      <c r="C118" s="75">
        <f t="shared" si="12"/>
        <v>3885.1146754582428</v>
      </c>
      <c r="D118" s="106">
        <f t="shared" si="13"/>
        <v>14.25</v>
      </c>
      <c r="E118" s="106">
        <f t="shared" si="17"/>
        <v>236.21136775249971</v>
      </c>
      <c r="F118" s="106">
        <f t="shared" si="20"/>
        <v>250.46</v>
      </c>
      <c r="G118" s="106">
        <f t="shared" si="14"/>
        <v>3648.9033077057429</v>
      </c>
      <c r="L118" s="142">
        <f t="shared" si="23"/>
        <v>46569</v>
      </c>
      <c r="M118" s="119">
        <v>105</v>
      </c>
      <c r="N118" s="122">
        <f t="shared" si="15"/>
        <v>3885.1146754582428</v>
      </c>
      <c r="O118" s="143">
        <f t="shared" si="18"/>
        <v>14.25</v>
      </c>
      <c r="P118" s="143">
        <f t="shared" si="19"/>
        <v>236.21136775249971</v>
      </c>
      <c r="Q118" s="143">
        <f t="shared" si="21"/>
        <v>250.46</v>
      </c>
      <c r="R118" s="143">
        <f t="shared" si="16"/>
        <v>3648.9033077057429</v>
      </c>
    </row>
    <row r="119" spans="1:18">
      <c r="A119" s="105">
        <f t="shared" si="22"/>
        <v>46600</v>
      </c>
      <c r="B119" s="90">
        <v>106</v>
      </c>
      <c r="C119" s="75">
        <f t="shared" si="12"/>
        <v>3648.9033077057429</v>
      </c>
      <c r="D119" s="106">
        <f t="shared" si="13"/>
        <v>13.38</v>
      </c>
      <c r="E119" s="106">
        <f t="shared" si="17"/>
        <v>237.07747610092557</v>
      </c>
      <c r="F119" s="106">
        <f t="shared" si="20"/>
        <v>250.46</v>
      </c>
      <c r="G119" s="106">
        <f t="shared" si="14"/>
        <v>3411.8258316048173</v>
      </c>
      <c r="L119" s="142">
        <f t="shared" si="23"/>
        <v>46600</v>
      </c>
      <c r="M119" s="119">
        <v>106</v>
      </c>
      <c r="N119" s="122">
        <f t="shared" si="15"/>
        <v>3648.9033077057429</v>
      </c>
      <c r="O119" s="143">
        <f t="shared" si="18"/>
        <v>13.38</v>
      </c>
      <c r="P119" s="143">
        <f t="shared" si="19"/>
        <v>237.07747610092557</v>
      </c>
      <c r="Q119" s="143">
        <f t="shared" si="21"/>
        <v>250.46</v>
      </c>
      <c r="R119" s="143">
        <f t="shared" si="16"/>
        <v>3411.8258316048173</v>
      </c>
    </row>
    <row r="120" spans="1:18">
      <c r="A120" s="105">
        <f t="shared" si="22"/>
        <v>46631</v>
      </c>
      <c r="B120" s="90">
        <v>107</v>
      </c>
      <c r="C120" s="75">
        <f t="shared" si="12"/>
        <v>3411.8258316048173</v>
      </c>
      <c r="D120" s="106">
        <f t="shared" si="13"/>
        <v>12.51</v>
      </c>
      <c r="E120" s="106">
        <f t="shared" si="17"/>
        <v>237.94676017996233</v>
      </c>
      <c r="F120" s="106">
        <f t="shared" si="20"/>
        <v>250.46</v>
      </c>
      <c r="G120" s="106">
        <f t="shared" si="14"/>
        <v>3173.8790714248548</v>
      </c>
      <c r="L120" s="142">
        <f t="shared" si="23"/>
        <v>46631</v>
      </c>
      <c r="M120" s="119">
        <v>107</v>
      </c>
      <c r="N120" s="122">
        <f t="shared" si="15"/>
        <v>3411.8258316048173</v>
      </c>
      <c r="O120" s="143">
        <f t="shared" si="18"/>
        <v>12.51</v>
      </c>
      <c r="P120" s="143">
        <f t="shared" si="19"/>
        <v>237.94676017996233</v>
      </c>
      <c r="Q120" s="143">
        <f t="shared" si="21"/>
        <v>250.46</v>
      </c>
      <c r="R120" s="143">
        <f t="shared" si="16"/>
        <v>3173.8790714248548</v>
      </c>
    </row>
    <row r="121" spans="1:18">
      <c r="A121" s="105">
        <f t="shared" si="22"/>
        <v>46661</v>
      </c>
      <c r="B121" s="90">
        <v>108</v>
      </c>
      <c r="C121" s="75">
        <f t="shared" si="12"/>
        <v>3173.8790714248548</v>
      </c>
      <c r="D121" s="106">
        <f t="shared" si="13"/>
        <v>11.64</v>
      </c>
      <c r="E121" s="106">
        <f t="shared" si="17"/>
        <v>238.8192316339555</v>
      </c>
      <c r="F121" s="106">
        <f t="shared" si="20"/>
        <v>250.46</v>
      </c>
      <c r="G121" s="106">
        <f t="shared" si="14"/>
        <v>2935.0598397908993</v>
      </c>
      <c r="L121" s="142">
        <f t="shared" si="23"/>
        <v>46661</v>
      </c>
      <c r="M121" s="119">
        <v>108</v>
      </c>
      <c r="N121" s="122">
        <f t="shared" si="15"/>
        <v>3173.8790714248548</v>
      </c>
      <c r="O121" s="143">
        <f t="shared" si="18"/>
        <v>11.64</v>
      </c>
      <c r="P121" s="143">
        <f t="shared" si="19"/>
        <v>238.8192316339555</v>
      </c>
      <c r="Q121" s="143">
        <f t="shared" si="21"/>
        <v>250.46</v>
      </c>
      <c r="R121" s="143">
        <f t="shared" si="16"/>
        <v>2935.0598397908993</v>
      </c>
    </row>
    <row r="122" spans="1:18">
      <c r="A122" s="105">
        <f t="shared" si="22"/>
        <v>46692</v>
      </c>
      <c r="B122" s="90">
        <v>109</v>
      </c>
      <c r="C122" s="75">
        <f t="shared" si="12"/>
        <v>2935.0598397908993</v>
      </c>
      <c r="D122" s="106">
        <f t="shared" si="13"/>
        <v>10.76</v>
      </c>
      <c r="E122" s="106">
        <f t="shared" si="17"/>
        <v>239.69490214994664</v>
      </c>
      <c r="F122" s="106">
        <f t="shared" si="20"/>
        <v>250.46</v>
      </c>
      <c r="G122" s="106">
        <f t="shared" si="14"/>
        <v>2695.3649376409526</v>
      </c>
      <c r="L122" s="142">
        <f t="shared" si="23"/>
        <v>46692</v>
      </c>
      <c r="M122" s="119">
        <v>109</v>
      </c>
      <c r="N122" s="122">
        <f t="shared" si="15"/>
        <v>2935.0598397908993</v>
      </c>
      <c r="O122" s="143">
        <f t="shared" si="18"/>
        <v>10.76</v>
      </c>
      <c r="P122" s="143">
        <f t="shared" si="19"/>
        <v>239.69490214994664</v>
      </c>
      <c r="Q122" s="143">
        <f t="shared" si="21"/>
        <v>250.46</v>
      </c>
      <c r="R122" s="143">
        <f t="shared" si="16"/>
        <v>2695.3649376409526</v>
      </c>
    </row>
    <row r="123" spans="1:18">
      <c r="A123" s="105">
        <f t="shared" si="22"/>
        <v>46722</v>
      </c>
      <c r="B123" s="90">
        <v>110</v>
      </c>
      <c r="C123" s="75">
        <f t="shared" si="12"/>
        <v>2695.3649376409526</v>
      </c>
      <c r="D123" s="106">
        <f t="shared" si="13"/>
        <v>9.8800000000000008</v>
      </c>
      <c r="E123" s="106">
        <f t="shared" si="17"/>
        <v>240.57378345782982</v>
      </c>
      <c r="F123" s="106">
        <f t="shared" si="20"/>
        <v>250.46</v>
      </c>
      <c r="G123" s="106">
        <f t="shared" si="14"/>
        <v>2454.7911541831227</v>
      </c>
      <c r="L123" s="142">
        <f t="shared" si="23"/>
        <v>46722</v>
      </c>
      <c r="M123" s="119">
        <v>110</v>
      </c>
      <c r="N123" s="122">
        <f t="shared" si="15"/>
        <v>2695.3649376409526</v>
      </c>
      <c r="O123" s="143">
        <f t="shared" si="18"/>
        <v>9.8800000000000008</v>
      </c>
      <c r="P123" s="143">
        <f t="shared" si="19"/>
        <v>240.57378345782982</v>
      </c>
      <c r="Q123" s="143">
        <f t="shared" si="21"/>
        <v>250.46</v>
      </c>
      <c r="R123" s="143">
        <f t="shared" si="16"/>
        <v>2454.7911541831227</v>
      </c>
    </row>
    <row r="124" spans="1:18">
      <c r="A124" s="105">
        <f t="shared" si="22"/>
        <v>46753</v>
      </c>
      <c r="B124" s="90">
        <v>111</v>
      </c>
      <c r="C124" s="75">
        <f t="shared" si="12"/>
        <v>2454.7911541831227</v>
      </c>
      <c r="D124" s="106">
        <f t="shared" si="13"/>
        <v>9</v>
      </c>
      <c r="E124" s="106">
        <f t="shared" si="17"/>
        <v>241.45588733050855</v>
      </c>
      <c r="F124" s="106">
        <f t="shared" si="20"/>
        <v>250.46</v>
      </c>
      <c r="G124" s="106">
        <f t="shared" si="14"/>
        <v>2213.335266852614</v>
      </c>
      <c r="L124" s="142">
        <f t="shared" si="23"/>
        <v>46753</v>
      </c>
      <c r="M124" s="119">
        <v>111</v>
      </c>
      <c r="N124" s="122">
        <f t="shared" si="15"/>
        <v>2454.7911541831227</v>
      </c>
      <c r="O124" s="143">
        <f t="shared" si="18"/>
        <v>9</v>
      </c>
      <c r="P124" s="143">
        <f t="shared" si="19"/>
        <v>241.45588733050855</v>
      </c>
      <c r="Q124" s="143">
        <f t="shared" si="21"/>
        <v>250.46</v>
      </c>
      <c r="R124" s="143">
        <f t="shared" si="16"/>
        <v>2213.335266852614</v>
      </c>
    </row>
    <row r="125" spans="1:18">
      <c r="A125" s="105">
        <f t="shared" si="22"/>
        <v>46784</v>
      </c>
      <c r="B125" s="90">
        <v>112</v>
      </c>
      <c r="C125" s="75">
        <f t="shared" si="12"/>
        <v>2213.335266852614</v>
      </c>
      <c r="D125" s="106">
        <f t="shared" si="13"/>
        <v>8.1199999999999992</v>
      </c>
      <c r="E125" s="106">
        <f t="shared" si="17"/>
        <v>242.34122558405366</v>
      </c>
      <c r="F125" s="106">
        <f t="shared" si="20"/>
        <v>250.46</v>
      </c>
      <c r="G125" s="106">
        <f t="shared" si="14"/>
        <v>1970.9940412685603</v>
      </c>
      <c r="L125" s="142">
        <f t="shared" si="23"/>
        <v>46784</v>
      </c>
      <c r="M125" s="119">
        <v>112</v>
      </c>
      <c r="N125" s="122">
        <f t="shared" si="15"/>
        <v>2213.335266852614</v>
      </c>
      <c r="O125" s="143">
        <f t="shared" si="18"/>
        <v>8.1199999999999992</v>
      </c>
      <c r="P125" s="143">
        <f t="shared" si="19"/>
        <v>242.34122558405366</v>
      </c>
      <c r="Q125" s="143">
        <f t="shared" si="21"/>
        <v>250.46</v>
      </c>
      <c r="R125" s="143">
        <f t="shared" si="16"/>
        <v>1970.9940412685603</v>
      </c>
    </row>
    <row r="126" spans="1:18">
      <c r="A126" s="105">
        <f t="shared" si="22"/>
        <v>46813</v>
      </c>
      <c r="B126" s="90">
        <v>113</v>
      </c>
      <c r="C126" s="75">
        <f t="shared" si="12"/>
        <v>1970.9940412685603</v>
      </c>
      <c r="D126" s="106">
        <f t="shared" si="13"/>
        <v>7.23</v>
      </c>
      <c r="E126" s="106">
        <f t="shared" si="17"/>
        <v>243.22981007786191</v>
      </c>
      <c r="F126" s="106">
        <f t="shared" si="20"/>
        <v>250.46</v>
      </c>
      <c r="G126" s="106">
        <f t="shared" si="14"/>
        <v>1727.7642311906984</v>
      </c>
      <c r="L126" s="142">
        <f t="shared" si="23"/>
        <v>46813</v>
      </c>
      <c r="M126" s="119">
        <v>113</v>
      </c>
      <c r="N126" s="122">
        <f t="shared" si="15"/>
        <v>1970.9940412685603</v>
      </c>
      <c r="O126" s="143">
        <f t="shared" si="18"/>
        <v>7.23</v>
      </c>
      <c r="P126" s="143">
        <f t="shared" si="19"/>
        <v>243.22981007786191</v>
      </c>
      <c r="Q126" s="143">
        <f t="shared" si="21"/>
        <v>250.46</v>
      </c>
      <c r="R126" s="143">
        <f t="shared" si="16"/>
        <v>1727.7642311906984</v>
      </c>
    </row>
    <row r="127" spans="1:18">
      <c r="A127" s="105">
        <f t="shared" si="22"/>
        <v>46844</v>
      </c>
      <c r="B127" s="90">
        <v>114</v>
      </c>
      <c r="C127" s="75">
        <f t="shared" si="12"/>
        <v>1727.7642311906984</v>
      </c>
      <c r="D127" s="106">
        <f t="shared" si="13"/>
        <v>6.34</v>
      </c>
      <c r="E127" s="106">
        <f t="shared" si="17"/>
        <v>244.12165271481405</v>
      </c>
      <c r="F127" s="106">
        <f t="shared" si="20"/>
        <v>250.46</v>
      </c>
      <c r="G127" s="106">
        <f t="shared" si="14"/>
        <v>1483.6425784758844</v>
      </c>
      <c r="L127" s="142">
        <f t="shared" si="23"/>
        <v>46844</v>
      </c>
      <c r="M127" s="119">
        <v>114</v>
      </c>
      <c r="N127" s="122">
        <f t="shared" si="15"/>
        <v>1727.7642311906984</v>
      </c>
      <c r="O127" s="143">
        <f t="shared" si="18"/>
        <v>6.34</v>
      </c>
      <c r="P127" s="143">
        <f t="shared" si="19"/>
        <v>244.12165271481405</v>
      </c>
      <c r="Q127" s="143">
        <f t="shared" si="21"/>
        <v>250.46</v>
      </c>
      <c r="R127" s="143">
        <f t="shared" si="16"/>
        <v>1483.6425784758844</v>
      </c>
    </row>
    <row r="128" spans="1:18">
      <c r="A128" s="105">
        <f t="shared" si="22"/>
        <v>46874</v>
      </c>
      <c r="B128" s="90">
        <v>115</v>
      </c>
      <c r="C128" s="75">
        <f t="shared" si="12"/>
        <v>1483.6425784758844</v>
      </c>
      <c r="D128" s="106">
        <f t="shared" si="13"/>
        <v>5.44</v>
      </c>
      <c r="E128" s="106">
        <f t="shared" si="17"/>
        <v>245.01676544143507</v>
      </c>
      <c r="F128" s="106">
        <f t="shared" si="20"/>
        <v>250.46</v>
      </c>
      <c r="G128" s="106">
        <f t="shared" si="14"/>
        <v>1238.6258130344493</v>
      </c>
      <c r="L128" s="142">
        <f t="shared" si="23"/>
        <v>46874</v>
      </c>
      <c r="M128" s="119">
        <v>115</v>
      </c>
      <c r="N128" s="122">
        <f t="shared" si="15"/>
        <v>1483.6425784758844</v>
      </c>
      <c r="O128" s="143">
        <f t="shared" si="18"/>
        <v>5.44</v>
      </c>
      <c r="P128" s="143">
        <f t="shared" si="19"/>
        <v>245.01676544143507</v>
      </c>
      <c r="Q128" s="143">
        <f t="shared" si="21"/>
        <v>250.46</v>
      </c>
      <c r="R128" s="143">
        <f t="shared" si="16"/>
        <v>1238.6258130344493</v>
      </c>
    </row>
    <row r="129" spans="1:18">
      <c r="A129" s="105">
        <f t="shared" si="22"/>
        <v>46905</v>
      </c>
      <c r="B129" s="90">
        <v>116</v>
      </c>
      <c r="C129" s="75">
        <f t="shared" si="12"/>
        <v>1238.6258130344493</v>
      </c>
      <c r="D129" s="106">
        <f t="shared" si="13"/>
        <v>4.54</v>
      </c>
      <c r="E129" s="106">
        <f t="shared" si="17"/>
        <v>245.91516024805364</v>
      </c>
      <c r="F129" s="106">
        <f t="shared" si="20"/>
        <v>250.46</v>
      </c>
      <c r="G129" s="106">
        <f t="shared" si="14"/>
        <v>992.7106527863956</v>
      </c>
      <c r="L129" s="142">
        <f t="shared" si="23"/>
        <v>46905</v>
      </c>
      <c r="M129" s="119">
        <v>116</v>
      </c>
      <c r="N129" s="122">
        <f t="shared" si="15"/>
        <v>1238.6258130344493</v>
      </c>
      <c r="O129" s="143">
        <f t="shared" si="18"/>
        <v>4.54</v>
      </c>
      <c r="P129" s="143">
        <f t="shared" si="19"/>
        <v>245.91516024805364</v>
      </c>
      <c r="Q129" s="143">
        <f t="shared" si="21"/>
        <v>250.46</v>
      </c>
      <c r="R129" s="143">
        <f t="shared" si="16"/>
        <v>992.7106527863956</v>
      </c>
    </row>
    <row r="130" spans="1:18">
      <c r="A130" s="105">
        <f t="shared" si="22"/>
        <v>46935</v>
      </c>
      <c r="B130" s="90">
        <v>117</v>
      </c>
      <c r="C130" s="75">
        <f t="shared" si="12"/>
        <v>992.7106527863956</v>
      </c>
      <c r="D130" s="106">
        <f t="shared" si="13"/>
        <v>3.64</v>
      </c>
      <c r="E130" s="106">
        <f t="shared" si="17"/>
        <v>246.81684916896316</v>
      </c>
      <c r="F130" s="106">
        <f t="shared" si="20"/>
        <v>250.46</v>
      </c>
      <c r="G130" s="106">
        <f t="shared" si="14"/>
        <v>745.89380361743247</v>
      </c>
      <c r="L130" s="142">
        <f t="shared" si="23"/>
        <v>46935</v>
      </c>
      <c r="M130" s="119">
        <v>117</v>
      </c>
      <c r="N130" s="122">
        <f t="shared" si="15"/>
        <v>992.7106527863956</v>
      </c>
      <c r="O130" s="143">
        <f t="shared" si="18"/>
        <v>3.64</v>
      </c>
      <c r="P130" s="143">
        <f t="shared" si="19"/>
        <v>246.81684916896316</v>
      </c>
      <c r="Q130" s="143">
        <f t="shared" si="21"/>
        <v>250.46</v>
      </c>
      <c r="R130" s="143">
        <f t="shared" si="16"/>
        <v>745.89380361743247</v>
      </c>
    </row>
    <row r="131" spans="1:18">
      <c r="A131" s="105">
        <f t="shared" si="22"/>
        <v>46966</v>
      </c>
      <c r="B131" s="90">
        <v>118</v>
      </c>
      <c r="C131" s="75">
        <f t="shared" si="12"/>
        <v>745.89380361743247</v>
      </c>
      <c r="D131" s="106">
        <f t="shared" si="13"/>
        <v>2.73</v>
      </c>
      <c r="E131" s="106">
        <f t="shared" si="17"/>
        <v>247.72184428258274</v>
      </c>
      <c r="F131" s="106">
        <f t="shared" si="20"/>
        <v>250.46</v>
      </c>
      <c r="G131" s="106">
        <f t="shared" si="14"/>
        <v>498.1719593348497</v>
      </c>
      <c r="L131" s="142">
        <f t="shared" si="23"/>
        <v>46966</v>
      </c>
      <c r="M131" s="119">
        <v>118</v>
      </c>
      <c r="N131" s="122">
        <f t="shared" si="15"/>
        <v>745.89380361743247</v>
      </c>
      <c r="O131" s="143">
        <f t="shared" si="18"/>
        <v>2.73</v>
      </c>
      <c r="P131" s="143">
        <f t="shared" si="19"/>
        <v>247.72184428258274</v>
      </c>
      <c r="Q131" s="143">
        <f t="shared" si="21"/>
        <v>250.46</v>
      </c>
      <c r="R131" s="143">
        <f t="shared" si="16"/>
        <v>498.1719593348497</v>
      </c>
    </row>
    <row r="132" spans="1:18">
      <c r="A132" s="105">
        <f t="shared" si="22"/>
        <v>46997</v>
      </c>
      <c r="B132" s="90">
        <v>119</v>
      </c>
      <c r="C132" s="75">
        <f t="shared" si="12"/>
        <v>498.1719593348497</v>
      </c>
      <c r="D132" s="106">
        <f t="shared" si="13"/>
        <v>1.83</v>
      </c>
      <c r="E132" s="106">
        <f t="shared" si="17"/>
        <v>248.63015771161881</v>
      </c>
      <c r="F132" s="106">
        <f t="shared" si="20"/>
        <v>250.46</v>
      </c>
      <c r="G132" s="106">
        <f t="shared" si="14"/>
        <v>249.5418016232309</v>
      </c>
      <c r="L132" s="142">
        <f t="shared" si="23"/>
        <v>46997</v>
      </c>
      <c r="M132" s="119">
        <v>119</v>
      </c>
      <c r="N132" s="122">
        <f t="shared" si="15"/>
        <v>498.1719593348497</v>
      </c>
      <c r="O132" s="143">
        <f t="shared" si="18"/>
        <v>1.83</v>
      </c>
      <c r="P132" s="143">
        <f t="shared" si="19"/>
        <v>248.63015771161881</v>
      </c>
      <c r="Q132" s="143">
        <f t="shared" si="21"/>
        <v>250.46</v>
      </c>
      <c r="R132" s="143">
        <f t="shared" si="16"/>
        <v>249.5418016232309</v>
      </c>
    </row>
    <row r="133" spans="1:18">
      <c r="A133" s="105">
        <f t="shared" si="22"/>
        <v>47027</v>
      </c>
      <c r="B133" s="90">
        <v>120</v>
      </c>
      <c r="C133" s="75">
        <f t="shared" si="12"/>
        <v>249.5418016232309</v>
      </c>
      <c r="D133" s="106">
        <f t="shared" si="13"/>
        <v>0.91</v>
      </c>
      <c r="E133" s="106">
        <f t="shared" si="17"/>
        <v>249.54180162322811</v>
      </c>
      <c r="F133" s="106">
        <f t="shared" si="20"/>
        <v>250.46</v>
      </c>
      <c r="G133" s="106">
        <f t="shared" si="14"/>
        <v>2.7853275241795927E-12</v>
      </c>
      <c r="L133" s="142">
        <f t="shared" si="23"/>
        <v>47027</v>
      </c>
      <c r="M133" s="119">
        <v>120</v>
      </c>
      <c r="N133" s="122">
        <f t="shared" si="15"/>
        <v>249.5418016232309</v>
      </c>
      <c r="O133" s="143">
        <f t="shared" si="18"/>
        <v>0.91</v>
      </c>
      <c r="P133" s="143">
        <f t="shared" si="19"/>
        <v>249.54180162322811</v>
      </c>
      <c r="Q133" s="143">
        <f t="shared" si="21"/>
        <v>250.46</v>
      </c>
      <c r="R133" s="143">
        <f t="shared" si="16"/>
        <v>2.7853275241795927E-12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9F17C-3B5E-409E-9EB4-81AEE994F383}">
  <dimension ref="A1:P136"/>
  <sheetViews>
    <sheetView workbookViewId="0">
      <selection activeCell="L5" sqref="L5"/>
    </sheetView>
  </sheetViews>
  <sheetFormatPr defaultRowHeight="15"/>
  <cols>
    <col min="1" max="1" width="9.140625" style="68"/>
    <col min="2" max="2" width="7.85546875" style="68" customWidth="1"/>
    <col min="3" max="3" width="14.7109375" style="68" customWidth="1"/>
    <col min="4" max="4" width="14.28515625" style="68" customWidth="1"/>
    <col min="5" max="7" width="14.7109375" style="68" customWidth="1"/>
    <col min="8" max="10" width="9.140625" style="68"/>
    <col min="11" max="11" width="11" style="68" customWidth="1"/>
    <col min="12" max="16384" width="9.140625" style="68"/>
  </cols>
  <sheetData>
    <row r="1" spans="1:16">
      <c r="A1" s="66"/>
      <c r="B1" s="66"/>
      <c r="C1" s="66"/>
      <c r="D1" s="66"/>
      <c r="E1" s="66"/>
      <c r="F1" s="66"/>
      <c r="G1" s="67"/>
    </row>
    <row r="2" spans="1:16">
      <c r="A2" s="66"/>
      <c r="B2" s="66"/>
      <c r="C2" s="66"/>
      <c r="D2" s="66"/>
      <c r="E2" s="66"/>
      <c r="F2" s="69"/>
      <c r="G2" s="70"/>
    </row>
    <row r="3" spans="1:16">
      <c r="A3" s="66"/>
      <c r="B3" s="66"/>
      <c r="C3" s="66"/>
      <c r="D3" s="66"/>
      <c r="E3" s="66"/>
      <c r="F3" s="69"/>
      <c r="G3" s="70"/>
      <c r="K3" s="71" t="s">
        <v>2</v>
      </c>
      <c r="L3" s="71" t="s">
        <v>47</v>
      </c>
      <c r="M3" s="72"/>
    </row>
    <row r="4" spans="1:16" ht="21">
      <c r="A4" s="66"/>
      <c r="B4" s="73" t="s">
        <v>48</v>
      </c>
      <c r="C4" s="66"/>
      <c r="D4" s="66"/>
      <c r="E4" s="74"/>
      <c r="F4" s="75"/>
      <c r="G4" s="66"/>
      <c r="K4" s="76" t="s">
        <v>49</v>
      </c>
      <c r="L4" s="77">
        <v>237.7</v>
      </c>
      <c r="M4" s="78">
        <f>L4/$L$9</f>
        <v>0.15165241801709836</v>
      </c>
      <c r="N4" s="79"/>
      <c r="O4" s="80"/>
    </row>
    <row r="5" spans="1:16">
      <c r="A5" s="66"/>
      <c r="B5" s="66"/>
      <c r="C5" s="66"/>
      <c r="D5" s="66"/>
      <c r="E5" s="66"/>
      <c r="F5" s="75"/>
      <c r="G5" s="66"/>
      <c r="K5" s="76"/>
      <c r="L5" s="77"/>
      <c r="M5" s="78"/>
      <c r="N5" s="81"/>
      <c r="O5" s="80"/>
    </row>
    <row r="6" spans="1:16">
      <c r="A6" s="66"/>
      <c r="B6" s="82" t="s">
        <v>50</v>
      </c>
      <c r="C6" s="83"/>
      <c r="D6" s="84"/>
      <c r="E6" s="113">
        <v>43405</v>
      </c>
      <c r="F6" s="85"/>
      <c r="G6" s="107"/>
      <c r="K6" s="76"/>
      <c r="L6" s="77"/>
      <c r="M6" s="78"/>
      <c r="N6" s="88"/>
      <c r="O6" s="88"/>
    </row>
    <row r="7" spans="1:16">
      <c r="A7" s="66"/>
      <c r="B7" s="89" t="s">
        <v>51</v>
      </c>
      <c r="C7" s="90"/>
      <c r="E7" s="91">
        <v>120</v>
      </c>
      <c r="F7" s="92" t="s">
        <v>52</v>
      </c>
      <c r="G7" s="66"/>
      <c r="K7" s="76"/>
      <c r="L7" s="77"/>
      <c r="M7" s="78"/>
      <c r="N7" s="93"/>
      <c r="O7" s="93"/>
    </row>
    <row r="8" spans="1:16">
      <c r="A8" s="66"/>
      <c r="B8" s="89" t="s">
        <v>53</v>
      </c>
      <c r="C8" s="90"/>
      <c r="D8" s="94">
        <f>E6-1</f>
        <v>43404</v>
      </c>
      <c r="E8" s="114">
        <v>118616.67</v>
      </c>
      <c r="F8" s="92" t="s">
        <v>54</v>
      </c>
      <c r="G8" s="66"/>
      <c r="K8" s="76"/>
      <c r="L8" s="77"/>
      <c r="M8" s="78"/>
      <c r="N8" s="93"/>
      <c r="O8" s="93"/>
    </row>
    <row r="9" spans="1:16">
      <c r="A9" s="66"/>
      <c r="B9" s="89" t="s">
        <v>53</v>
      </c>
      <c r="C9" s="90"/>
      <c r="D9" s="94">
        <f>EDATE(D8,E7)</f>
        <v>47057</v>
      </c>
      <c r="E9" s="115">
        <v>104617.47</v>
      </c>
      <c r="F9" s="92" t="s">
        <v>54</v>
      </c>
      <c r="K9" s="86" t="s">
        <v>55</v>
      </c>
      <c r="L9" s="87">
        <v>1567.4</v>
      </c>
      <c r="M9" s="86"/>
      <c r="N9" s="93"/>
      <c r="O9" s="93"/>
    </row>
    <row r="10" spans="1:16">
      <c r="A10" s="66"/>
      <c r="B10" s="89" t="s">
        <v>56</v>
      </c>
      <c r="C10" s="90"/>
      <c r="E10" s="108">
        <f>M4</f>
        <v>0.15165241801709836</v>
      </c>
      <c r="F10" s="92"/>
      <c r="M10" s="95"/>
      <c r="N10" s="95"/>
      <c r="O10" s="95"/>
    </row>
    <row r="11" spans="1:16">
      <c r="A11" s="66"/>
      <c r="B11" s="89" t="s">
        <v>57</v>
      </c>
      <c r="C11" s="90"/>
      <c r="E11" s="114">
        <f>ROUND(E8*E10,2)</f>
        <v>17988.5</v>
      </c>
      <c r="F11" s="92" t="s">
        <v>54</v>
      </c>
      <c r="M11" s="95"/>
      <c r="N11" s="95"/>
      <c r="O11" s="95"/>
    </row>
    <row r="12" spans="1:16">
      <c r="A12" s="66"/>
      <c r="B12" s="89" t="s">
        <v>58</v>
      </c>
      <c r="C12" s="90"/>
      <c r="E12" s="114">
        <f>ROUND(E9*E10,2)</f>
        <v>15865.49</v>
      </c>
      <c r="F12" s="92" t="s">
        <v>54</v>
      </c>
      <c r="G12" s="109"/>
      <c r="K12" s="97"/>
      <c r="L12" s="97"/>
      <c r="M12" s="93"/>
      <c r="N12" s="93"/>
      <c r="O12" s="93"/>
      <c r="P12" s="95"/>
    </row>
    <row r="13" spans="1:16">
      <c r="A13" s="66"/>
      <c r="B13" s="98" t="s">
        <v>59</v>
      </c>
      <c r="C13" s="99"/>
      <c r="D13" s="100"/>
      <c r="E13" s="112">
        <v>4.3999999999999997E-2</v>
      </c>
      <c r="F13" s="101"/>
      <c r="G13" s="102"/>
      <c r="K13" s="97"/>
      <c r="L13" s="97"/>
      <c r="M13" s="93"/>
      <c r="N13" s="93"/>
      <c r="O13" s="93"/>
      <c r="P13" s="95"/>
    </row>
    <row r="14" spans="1:16">
      <c r="A14" s="66"/>
      <c r="B14" s="91"/>
      <c r="C14" s="90"/>
      <c r="E14" s="103"/>
      <c r="F14" s="91"/>
      <c r="G14" s="102"/>
      <c r="K14" s="97"/>
      <c r="L14" s="97"/>
      <c r="M14" s="93"/>
      <c r="N14" s="93"/>
      <c r="O14" s="93"/>
      <c r="P14" s="95"/>
    </row>
    <row r="15" spans="1:16">
      <c r="K15" s="97"/>
      <c r="L15" s="97"/>
      <c r="M15" s="93"/>
      <c r="N15" s="93"/>
      <c r="O15" s="93"/>
      <c r="P15" s="95"/>
    </row>
    <row r="16" spans="1:16" ht="15.75" thickBot="1">
      <c r="A16" s="104" t="s">
        <v>60</v>
      </c>
      <c r="B16" s="104" t="s">
        <v>61</v>
      </c>
      <c r="C16" s="104" t="s">
        <v>62</v>
      </c>
      <c r="D16" s="104" t="s">
        <v>63</v>
      </c>
      <c r="E16" s="104" t="s">
        <v>64</v>
      </c>
      <c r="F16" s="104" t="s">
        <v>65</v>
      </c>
      <c r="G16" s="104" t="s">
        <v>66</v>
      </c>
      <c r="K16" s="97"/>
      <c r="L16" s="97"/>
      <c r="M16" s="93"/>
      <c r="N16" s="93"/>
      <c r="O16" s="93"/>
      <c r="P16" s="95"/>
    </row>
    <row r="17" spans="1:16">
      <c r="A17" s="105">
        <f>E6</f>
        <v>43405</v>
      </c>
      <c r="B17" s="90">
        <v>1</v>
      </c>
      <c r="C17" s="75">
        <f>E11</f>
        <v>17988.5</v>
      </c>
      <c r="D17" s="106">
        <f>ROUND(C17*$E$13/12,2)</f>
        <v>65.959999999999994</v>
      </c>
      <c r="E17" s="106">
        <f>PPMT($E$13/12,B17,$E$7,-$E$11,$E$12,0)</f>
        <v>14.115973235650776</v>
      </c>
      <c r="F17" s="106">
        <f>ROUND(PMT($E$13/12,E7,-E11,E12),2)</f>
        <v>80.069999999999993</v>
      </c>
      <c r="G17" s="106">
        <f>C17-E17</f>
        <v>17974.38402676435</v>
      </c>
      <c r="K17" s="97"/>
      <c r="L17" s="97"/>
      <c r="M17" s="93"/>
      <c r="N17" s="93"/>
      <c r="O17" s="93"/>
      <c r="P17" s="95"/>
    </row>
    <row r="18" spans="1:16">
      <c r="A18" s="105">
        <f>EDATE(A17,1)</f>
        <v>43435</v>
      </c>
      <c r="B18" s="90">
        <v>2</v>
      </c>
      <c r="C18" s="75">
        <f>G17</f>
        <v>17974.38402676435</v>
      </c>
      <c r="D18" s="106">
        <f t="shared" ref="D18:D75" si="0">ROUND(C18*$E$13/12,2)</f>
        <v>65.91</v>
      </c>
      <c r="E18" s="106">
        <f t="shared" ref="E18:E81" si="1">PPMT($E$13/12,B18,$E$7,-$E$11,$E$12,0)</f>
        <v>14.167731804181495</v>
      </c>
      <c r="F18" s="106">
        <f>F17</f>
        <v>80.069999999999993</v>
      </c>
      <c r="G18" s="106">
        <f t="shared" ref="G18:G75" si="2">C18-E18</f>
        <v>17960.21629496017</v>
      </c>
      <c r="K18" s="97"/>
      <c r="L18" s="97"/>
      <c r="M18" s="93"/>
      <c r="N18" s="93"/>
      <c r="O18" s="93"/>
      <c r="P18" s="95"/>
    </row>
    <row r="19" spans="1:16">
      <c r="A19" s="105">
        <f>EDATE(A18,1)</f>
        <v>43466</v>
      </c>
      <c r="B19" s="90">
        <v>3</v>
      </c>
      <c r="C19" s="75">
        <f>G18</f>
        <v>17960.21629496017</v>
      </c>
      <c r="D19" s="106">
        <f t="shared" si="0"/>
        <v>65.849999999999994</v>
      </c>
      <c r="E19" s="106">
        <f t="shared" si="1"/>
        <v>14.219680154130161</v>
      </c>
      <c r="F19" s="106">
        <f t="shared" ref="F19:F82" si="3">F18</f>
        <v>80.069999999999993</v>
      </c>
      <c r="G19" s="106">
        <f t="shared" si="2"/>
        <v>17945.996614806041</v>
      </c>
      <c r="K19" s="97"/>
      <c r="L19" s="97"/>
      <c r="M19" s="93"/>
      <c r="N19" s="93"/>
      <c r="O19" s="93"/>
      <c r="P19" s="95"/>
    </row>
    <row r="20" spans="1:16">
      <c r="A20" s="105">
        <f t="shared" ref="A20:A83" si="4">EDATE(A19,1)</f>
        <v>43497</v>
      </c>
      <c r="B20" s="90">
        <v>4</v>
      </c>
      <c r="C20" s="75">
        <f t="shared" ref="C20:C75" si="5">G19</f>
        <v>17945.996614806041</v>
      </c>
      <c r="D20" s="106">
        <f t="shared" si="0"/>
        <v>65.8</v>
      </c>
      <c r="E20" s="106">
        <f t="shared" si="1"/>
        <v>14.271818981361973</v>
      </c>
      <c r="F20" s="106">
        <f t="shared" si="3"/>
        <v>80.069999999999993</v>
      </c>
      <c r="G20" s="106">
        <f t="shared" si="2"/>
        <v>17931.724795824681</v>
      </c>
      <c r="K20" s="97"/>
      <c r="L20" s="97"/>
      <c r="M20" s="93"/>
      <c r="N20" s="93"/>
      <c r="O20" s="93"/>
      <c r="P20" s="95"/>
    </row>
    <row r="21" spans="1:16">
      <c r="A21" s="105">
        <f t="shared" si="4"/>
        <v>43525</v>
      </c>
      <c r="B21" s="90">
        <v>5</v>
      </c>
      <c r="C21" s="75">
        <f t="shared" si="5"/>
        <v>17931.724795824681</v>
      </c>
      <c r="D21" s="106">
        <f t="shared" si="0"/>
        <v>65.75</v>
      </c>
      <c r="E21" s="106">
        <f t="shared" si="1"/>
        <v>14.324148984293632</v>
      </c>
      <c r="F21" s="106">
        <f t="shared" si="3"/>
        <v>80.069999999999993</v>
      </c>
      <c r="G21" s="106">
        <f t="shared" si="2"/>
        <v>17917.400646840386</v>
      </c>
      <c r="K21" s="97"/>
      <c r="L21" s="97"/>
      <c r="M21" s="93"/>
      <c r="N21" s="93"/>
      <c r="O21" s="93"/>
      <c r="P21" s="95"/>
    </row>
    <row r="22" spans="1:16">
      <c r="A22" s="105">
        <f t="shared" si="4"/>
        <v>43556</v>
      </c>
      <c r="B22" s="90">
        <v>6</v>
      </c>
      <c r="C22" s="75">
        <f t="shared" si="5"/>
        <v>17917.400646840386</v>
      </c>
      <c r="D22" s="106">
        <f t="shared" si="0"/>
        <v>65.7</v>
      </c>
      <c r="E22" s="106">
        <f t="shared" si="1"/>
        <v>14.376670863902708</v>
      </c>
      <c r="F22" s="106">
        <f t="shared" si="3"/>
        <v>80.069999999999993</v>
      </c>
      <c r="G22" s="106">
        <f t="shared" si="2"/>
        <v>17903.023975976485</v>
      </c>
      <c r="K22" s="97"/>
      <c r="L22" s="97"/>
      <c r="M22" s="93"/>
      <c r="N22" s="93"/>
      <c r="O22" s="93"/>
      <c r="P22" s="95"/>
    </row>
    <row r="23" spans="1:16">
      <c r="A23" s="105">
        <f t="shared" si="4"/>
        <v>43586</v>
      </c>
      <c r="B23" s="90">
        <v>7</v>
      </c>
      <c r="C23" s="75">
        <f t="shared" si="5"/>
        <v>17903.023975976485</v>
      </c>
      <c r="D23" s="106">
        <f t="shared" si="0"/>
        <v>65.64</v>
      </c>
      <c r="E23" s="106">
        <f t="shared" si="1"/>
        <v>14.429385323737019</v>
      </c>
      <c r="F23" s="106">
        <f t="shared" si="3"/>
        <v>80.069999999999993</v>
      </c>
      <c r="G23" s="106">
        <f t="shared" si="2"/>
        <v>17888.594590652749</v>
      </c>
      <c r="K23" s="97"/>
      <c r="L23" s="97"/>
      <c r="M23" s="93"/>
      <c r="N23" s="93"/>
      <c r="O23" s="93"/>
      <c r="P23" s="95"/>
    </row>
    <row r="24" spans="1:16">
      <c r="A24" s="105">
        <f>EDATE(A23,1)</f>
        <v>43617</v>
      </c>
      <c r="B24" s="90">
        <v>8</v>
      </c>
      <c r="C24" s="75">
        <f t="shared" si="5"/>
        <v>17888.594590652749</v>
      </c>
      <c r="D24" s="106">
        <f t="shared" si="0"/>
        <v>65.59</v>
      </c>
      <c r="E24" s="106">
        <f t="shared" si="1"/>
        <v>14.482293069924054</v>
      </c>
      <c r="F24" s="106">
        <f t="shared" si="3"/>
        <v>80.069999999999993</v>
      </c>
      <c r="G24" s="106">
        <f t="shared" si="2"/>
        <v>17874.112297582826</v>
      </c>
      <c r="K24" s="97"/>
      <c r="L24" s="97"/>
      <c r="M24" s="93"/>
      <c r="N24" s="93"/>
      <c r="O24" s="93"/>
      <c r="P24" s="95"/>
    </row>
    <row r="25" spans="1:16">
      <c r="A25" s="105">
        <f t="shared" si="4"/>
        <v>43647</v>
      </c>
      <c r="B25" s="90">
        <v>9</v>
      </c>
      <c r="C25" s="75">
        <f t="shared" si="5"/>
        <v>17874.112297582826</v>
      </c>
      <c r="D25" s="106">
        <f t="shared" si="0"/>
        <v>65.540000000000006</v>
      </c>
      <c r="E25" s="106">
        <f t="shared" si="1"/>
        <v>14.535394811180442</v>
      </c>
      <c r="F25" s="106">
        <f t="shared" si="3"/>
        <v>80.069999999999993</v>
      </c>
      <c r="G25" s="106">
        <f t="shared" si="2"/>
        <v>17859.576902771645</v>
      </c>
      <c r="K25" s="97"/>
      <c r="L25" s="97"/>
      <c r="M25" s="93"/>
      <c r="N25" s="93"/>
      <c r="O25" s="93"/>
      <c r="P25" s="95"/>
    </row>
    <row r="26" spans="1:16">
      <c r="A26" s="105">
        <f t="shared" si="4"/>
        <v>43678</v>
      </c>
      <c r="B26" s="90">
        <v>10</v>
      </c>
      <c r="C26" s="75">
        <f t="shared" si="5"/>
        <v>17859.576902771645</v>
      </c>
      <c r="D26" s="106">
        <f t="shared" si="0"/>
        <v>65.489999999999995</v>
      </c>
      <c r="E26" s="106">
        <f t="shared" si="1"/>
        <v>14.588691258821436</v>
      </c>
      <c r="F26" s="106">
        <f t="shared" si="3"/>
        <v>80.069999999999993</v>
      </c>
      <c r="G26" s="106">
        <f t="shared" si="2"/>
        <v>17844.988211512824</v>
      </c>
      <c r="K26" s="97"/>
      <c r="L26" s="97"/>
      <c r="M26" s="93"/>
      <c r="N26" s="93"/>
      <c r="O26" s="93"/>
      <c r="P26" s="95"/>
    </row>
    <row r="27" spans="1:16">
      <c r="A27" s="105">
        <f t="shared" si="4"/>
        <v>43709</v>
      </c>
      <c r="B27" s="90">
        <v>11</v>
      </c>
      <c r="C27" s="75">
        <f t="shared" si="5"/>
        <v>17844.988211512824</v>
      </c>
      <c r="D27" s="106">
        <f t="shared" si="0"/>
        <v>65.430000000000007</v>
      </c>
      <c r="E27" s="106">
        <f t="shared" si="1"/>
        <v>14.642183126770449</v>
      </c>
      <c r="F27" s="106">
        <f t="shared" si="3"/>
        <v>80.069999999999993</v>
      </c>
      <c r="G27" s="106">
        <f t="shared" si="2"/>
        <v>17830.346028386055</v>
      </c>
    </row>
    <row r="28" spans="1:16">
      <c r="A28" s="105">
        <f t="shared" si="4"/>
        <v>43739</v>
      </c>
      <c r="B28" s="90">
        <v>12</v>
      </c>
      <c r="C28" s="75">
        <f t="shared" si="5"/>
        <v>17830.346028386055</v>
      </c>
      <c r="D28" s="106">
        <f t="shared" si="0"/>
        <v>65.38</v>
      </c>
      <c r="E28" s="106">
        <f t="shared" si="1"/>
        <v>14.695871131568607</v>
      </c>
      <c r="F28" s="106">
        <f t="shared" si="3"/>
        <v>80.069999999999993</v>
      </c>
      <c r="G28" s="106">
        <f t="shared" si="2"/>
        <v>17815.650157254488</v>
      </c>
    </row>
    <row r="29" spans="1:16">
      <c r="A29" s="105">
        <f t="shared" si="4"/>
        <v>43770</v>
      </c>
      <c r="B29" s="90">
        <v>13</v>
      </c>
      <c r="C29" s="75">
        <f t="shared" si="5"/>
        <v>17815.650157254488</v>
      </c>
      <c r="D29" s="106">
        <f t="shared" si="0"/>
        <v>65.319999999999993</v>
      </c>
      <c r="E29" s="106">
        <f t="shared" si="1"/>
        <v>14.74975599238436</v>
      </c>
      <c r="F29" s="106">
        <f t="shared" si="3"/>
        <v>80.069999999999993</v>
      </c>
      <c r="G29" s="106">
        <f t="shared" si="2"/>
        <v>17800.900401262104</v>
      </c>
    </row>
    <row r="30" spans="1:16">
      <c r="A30" s="105">
        <f t="shared" si="4"/>
        <v>43800</v>
      </c>
      <c r="B30" s="90">
        <v>14</v>
      </c>
      <c r="C30" s="75">
        <f t="shared" si="5"/>
        <v>17800.900401262104</v>
      </c>
      <c r="D30" s="106">
        <f t="shared" si="0"/>
        <v>65.27</v>
      </c>
      <c r="E30" s="106">
        <f t="shared" si="1"/>
        <v>14.803838431023104</v>
      </c>
      <c r="F30" s="106">
        <f t="shared" si="3"/>
        <v>80.069999999999993</v>
      </c>
      <c r="G30" s="106">
        <f t="shared" si="2"/>
        <v>17786.096562831081</v>
      </c>
    </row>
    <row r="31" spans="1:16">
      <c r="A31" s="105">
        <f t="shared" si="4"/>
        <v>43831</v>
      </c>
      <c r="B31" s="90">
        <v>15</v>
      </c>
      <c r="C31" s="75">
        <f t="shared" si="5"/>
        <v>17786.096562831081</v>
      </c>
      <c r="D31" s="106">
        <f t="shared" si="0"/>
        <v>65.22</v>
      </c>
      <c r="E31" s="106">
        <f t="shared" si="1"/>
        <v>14.858119171936851</v>
      </c>
      <c r="F31" s="106">
        <f t="shared" si="3"/>
        <v>80.069999999999993</v>
      </c>
      <c r="G31" s="106">
        <f t="shared" si="2"/>
        <v>17771.238443659142</v>
      </c>
    </row>
    <row r="32" spans="1:16">
      <c r="A32" s="105">
        <f t="shared" si="4"/>
        <v>43862</v>
      </c>
      <c r="B32" s="90">
        <v>16</v>
      </c>
      <c r="C32" s="75">
        <f t="shared" si="5"/>
        <v>17771.238443659142</v>
      </c>
      <c r="D32" s="106">
        <f t="shared" si="0"/>
        <v>65.16</v>
      </c>
      <c r="E32" s="106">
        <f t="shared" si="1"/>
        <v>14.912598942233956</v>
      </c>
      <c r="F32" s="106">
        <f t="shared" si="3"/>
        <v>80.069999999999993</v>
      </c>
      <c r="G32" s="106">
        <f t="shared" si="2"/>
        <v>17756.325844716906</v>
      </c>
    </row>
    <row r="33" spans="1:7">
      <c r="A33" s="105">
        <f t="shared" si="4"/>
        <v>43891</v>
      </c>
      <c r="B33" s="90">
        <v>17</v>
      </c>
      <c r="C33" s="75">
        <f t="shared" si="5"/>
        <v>17756.325844716906</v>
      </c>
      <c r="D33" s="106">
        <f t="shared" si="0"/>
        <v>65.11</v>
      </c>
      <c r="E33" s="106">
        <f t="shared" si="1"/>
        <v>14.967278471688813</v>
      </c>
      <c r="F33" s="106">
        <f t="shared" si="3"/>
        <v>80.069999999999993</v>
      </c>
      <c r="G33" s="106">
        <f t="shared" si="2"/>
        <v>17741.358566245217</v>
      </c>
    </row>
    <row r="34" spans="1:7">
      <c r="A34" s="105">
        <f t="shared" si="4"/>
        <v>43922</v>
      </c>
      <c r="B34" s="90">
        <v>18</v>
      </c>
      <c r="C34" s="75">
        <f t="shared" si="5"/>
        <v>17741.358566245217</v>
      </c>
      <c r="D34" s="106">
        <f t="shared" si="0"/>
        <v>65.05</v>
      </c>
      <c r="E34" s="106">
        <f t="shared" si="1"/>
        <v>15.022158492751673</v>
      </c>
      <c r="F34" s="106">
        <f t="shared" si="3"/>
        <v>80.069999999999993</v>
      </c>
      <c r="G34" s="106">
        <f t="shared" si="2"/>
        <v>17726.336407752464</v>
      </c>
    </row>
    <row r="35" spans="1:7">
      <c r="A35" s="105">
        <f t="shared" si="4"/>
        <v>43952</v>
      </c>
      <c r="B35" s="90">
        <v>19</v>
      </c>
      <c r="C35" s="75">
        <f t="shared" si="5"/>
        <v>17726.336407752464</v>
      </c>
      <c r="D35" s="106">
        <f t="shared" si="0"/>
        <v>65</v>
      </c>
      <c r="E35" s="106">
        <f t="shared" si="1"/>
        <v>15.077239740558428</v>
      </c>
      <c r="F35" s="106">
        <f t="shared" si="3"/>
        <v>80.069999999999993</v>
      </c>
      <c r="G35" s="106">
        <f t="shared" si="2"/>
        <v>17711.259168011904</v>
      </c>
    </row>
    <row r="36" spans="1:7">
      <c r="A36" s="105">
        <f t="shared" si="4"/>
        <v>43983</v>
      </c>
      <c r="B36" s="90">
        <v>20</v>
      </c>
      <c r="C36" s="75">
        <f t="shared" si="5"/>
        <v>17711.259168011904</v>
      </c>
      <c r="D36" s="106">
        <f t="shared" si="0"/>
        <v>64.94</v>
      </c>
      <c r="E36" s="106">
        <f t="shared" si="1"/>
        <v>15.132522952940477</v>
      </c>
      <c r="F36" s="106">
        <f t="shared" si="3"/>
        <v>80.069999999999993</v>
      </c>
      <c r="G36" s="106">
        <f t="shared" si="2"/>
        <v>17696.126645058965</v>
      </c>
    </row>
    <row r="37" spans="1:7">
      <c r="A37" s="105">
        <f t="shared" si="4"/>
        <v>44013</v>
      </c>
      <c r="B37" s="90">
        <v>21</v>
      </c>
      <c r="C37" s="75">
        <f t="shared" si="5"/>
        <v>17696.126645058965</v>
      </c>
      <c r="D37" s="106">
        <f t="shared" si="0"/>
        <v>64.89</v>
      </c>
      <c r="E37" s="106">
        <f t="shared" si="1"/>
        <v>15.188008870434592</v>
      </c>
      <c r="F37" s="106">
        <f t="shared" si="3"/>
        <v>80.069999999999993</v>
      </c>
      <c r="G37" s="106">
        <f t="shared" si="2"/>
        <v>17680.93863618853</v>
      </c>
    </row>
    <row r="38" spans="1:7">
      <c r="A38" s="105">
        <f t="shared" si="4"/>
        <v>44044</v>
      </c>
      <c r="B38" s="90">
        <v>22</v>
      </c>
      <c r="C38" s="75">
        <f t="shared" si="5"/>
        <v>17680.93863618853</v>
      </c>
      <c r="D38" s="106">
        <f t="shared" si="0"/>
        <v>64.83</v>
      </c>
      <c r="E38" s="106">
        <f t="shared" si="1"/>
        <v>15.243698236292852</v>
      </c>
      <c r="F38" s="106">
        <f t="shared" si="3"/>
        <v>80.069999999999993</v>
      </c>
      <c r="G38" s="106">
        <f t="shared" si="2"/>
        <v>17665.694937952238</v>
      </c>
    </row>
    <row r="39" spans="1:7">
      <c r="A39" s="105">
        <f t="shared" si="4"/>
        <v>44075</v>
      </c>
      <c r="B39" s="90">
        <v>23</v>
      </c>
      <c r="C39" s="75">
        <f t="shared" si="5"/>
        <v>17665.694937952238</v>
      </c>
      <c r="D39" s="106">
        <f t="shared" si="0"/>
        <v>64.77</v>
      </c>
      <c r="E39" s="106">
        <f t="shared" si="1"/>
        <v>15.299591796492594</v>
      </c>
      <c r="F39" s="106">
        <f t="shared" si="3"/>
        <v>80.069999999999993</v>
      </c>
      <c r="G39" s="106">
        <f t="shared" si="2"/>
        <v>17650.395346155747</v>
      </c>
    </row>
    <row r="40" spans="1:7">
      <c r="A40" s="105">
        <f t="shared" si="4"/>
        <v>44105</v>
      </c>
      <c r="B40" s="90">
        <v>24</v>
      </c>
      <c r="C40" s="75">
        <f t="shared" si="5"/>
        <v>17650.395346155747</v>
      </c>
      <c r="D40" s="106">
        <f t="shared" si="0"/>
        <v>64.72</v>
      </c>
      <c r="E40" s="106">
        <f t="shared" si="1"/>
        <v>15.355690299746398</v>
      </c>
      <c r="F40" s="106">
        <f t="shared" si="3"/>
        <v>80.069999999999993</v>
      </c>
      <c r="G40" s="106">
        <f t="shared" si="2"/>
        <v>17635.039655855999</v>
      </c>
    </row>
    <row r="41" spans="1:7">
      <c r="A41" s="105">
        <f t="shared" si="4"/>
        <v>44136</v>
      </c>
      <c r="B41" s="90">
        <v>25</v>
      </c>
      <c r="C41" s="75">
        <f t="shared" si="5"/>
        <v>17635.039655855999</v>
      </c>
      <c r="D41" s="106">
        <f t="shared" si="0"/>
        <v>64.66</v>
      </c>
      <c r="E41" s="106">
        <f t="shared" si="1"/>
        <v>15.411994497512136</v>
      </c>
      <c r="F41" s="106">
        <f t="shared" si="3"/>
        <v>80.069999999999993</v>
      </c>
      <c r="G41" s="106">
        <f t="shared" si="2"/>
        <v>17619.627661358485</v>
      </c>
    </row>
    <row r="42" spans="1:7">
      <c r="A42" s="105">
        <f t="shared" si="4"/>
        <v>44166</v>
      </c>
      <c r="B42" s="90">
        <v>26</v>
      </c>
      <c r="C42" s="75">
        <f t="shared" si="5"/>
        <v>17619.627661358485</v>
      </c>
      <c r="D42" s="106">
        <f t="shared" si="0"/>
        <v>64.61</v>
      </c>
      <c r="E42" s="106">
        <f t="shared" si="1"/>
        <v>15.468505144003013</v>
      </c>
      <c r="F42" s="106">
        <f t="shared" si="3"/>
        <v>80.069999999999993</v>
      </c>
      <c r="G42" s="106">
        <f t="shared" si="2"/>
        <v>17604.159156214482</v>
      </c>
    </row>
    <row r="43" spans="1:7">
      <c r="A43" s="105">
        <f t="shared" si="4"/>
        <v>44197</v>
      </c>
      <c r="B43" s="90">
        <v>27</v>
      </c>
      <c r="C43" s="75">
        <f t="shared" si="5"/>
        <v>17604.159156214482</v>
      </c>
      <c r="D43" s="106">
        <f t="shared" si="0"/>
        <v>64.55</v>
      </c>
      <c r="E43" s="106">
        <f t="shared" si="1"/>
        <v>15.525222996197691</v>
      </c>
      <c r="F43" s="106">
        <f t="shared" si="3"/>
        <v>80.069999999999993</v>
      </c>
      <c r="G43" s="106">
        <f t="shared" si="2"/>
        <v>17588.633933218283</v>
      </c>
    </row>
    <row r="44" spans="1:7">
      <c r="A44" s="105">
        <f t="shared" si="4"/>
        <v>44228</v>
      </c>
      <c r="B44" s="90">
        <v>28</v>
      </c>
      <c r="C44" s="75">
        <f t="shared" si="5"/>
        <v>17588.633933218283</v>
      </c>
      <c r="D44" s="106">
        <f t="shared" si="0"/>
        <v>64.489999999999995</v>
      </c>
      <c r="E44" s="106">
        <f t="shared" si="1"/>
        <v>15.582148813850417</v>
      </c>
      <c r="F44" s="106">
        <f t="shared" si="3"/>
        <v>80.069999999999993</v>
      </c>
      <c r="G44" s="106">
        <f t="shared" si="2"/>
        <v>17573.051784404433</v>
      </c>
    </row>
    <row r="45" spans="1:7">
      <c r="A45" s="105">
        <f t="shared" si="4"/>
        <v>44256</v>
      </c>
      <c r="B45" s="90">
        <v>29</v>
      </c>
      <c r="C45" s="75">
        <f t="shared" si="5"/>
        <v>17573.051784404433</v>
      </c>
      <c r="D45" s="106">
        <f t="shared" si="0"/>
        <v>64.430000000000007</v>
      </c>
      <c r="E45" s="106">
        <f t="shared" si="1"/>
        <v>15.639283359501199</v>
      </c>
      <c r="F45" s="106">
        <f t="shared" si="3"/>
        <v>80.069999999999993</v>
      </c>
      <c r="G45" s="106">
        <f t="shared" si="2"/>
        <v>17557.412501044932</v>
      </c>
    </row>
    <row r="46" spans="1:7">
      <c r="A46" s="105">
        <f t="shared" si="4"/>
        <v>44287</v>
      </c>
      <c r="B46" s="90">
        <v>30</v>
      </c>
      <c r="C46" s="75">
        <f t="shared" si="5"/>
        <v>17557.412501044932</v>
      </c>
      <c r="D46" s="106">
        <f t="shared" si="0"/>
        <v>64.38</v>
      </c>
      <c r="E46" s="106">
        <f t="shared" si="1"/>
        <v>15.69662739848604</v>
      </c>
      <c r="F46" s="106">
        <f t="shared" si="3"/>
        <v>80.069999999999993</v>
      </c>
      <c r="G46" s="106">
        <f t="shared" si="2"/>
        <v>17541.715873646444</v>
      </c>
    </row>
    <row r="47" spans="1:7">
      <c r="A47" s="105">
        <f t="shared" si="4"/>
        <v>44317</v>
      </c>
      <c r="B47" s="90">
        <v>31</v>
      </c>
      <c r="C47" s="75">
        <f t="shared" si="5"/>
        <v>17541.715873646444</v>
      </c>
      <c r="D47" s="106">
        <f t="shared" si="0"/>
        <v>64.319999999999993</v>
      </c>
      <c r="E47" s="106">
        <f t="shared" si="1"/>
        <v>15.754181698947152</v>
      </c>
      <c r="F47" s="106">
        <f t="shared" si="3"/>
        <v>80.069999999999993</v>
      </c>
      <c r="G47" s="106">
        <f t="shared" si="2"/>
        <v>17525.961691947497</v>
      </c>
    </row>
    <row r="48" spans="1:7">
      <c r="A48" s="105">
        <f t="shared" si="4"/>
        <v>44348</v>
      </c>
      <c r="B48" s="90">
        <v>32</v>
      </c>
      <c r="C48" s="75">
        <f t="shared" si="5"/>
        <v>17525.961691947497</v>
      </c>
      <c r="D48" s="106">
        <f t="shared" si="0"/>
        <v>64.260000000000005</v>
      </c>
      <c r="E48" s="106">
        <f t="shared" si="1"/>
        <v>15.811947031843291</v>
      </c>
      <c r="F48" s="106">
        <f t="shared" si="3"/>
        <v>80.069999999999993</v>
      </c>
      <c r="G48" s="106">
        <f t="shared" si="2"/>
        <v>17510.149744915656</v>
      </c>
    </row>
    <row r="49" spans="1:7">
      <c r="A49" s="105">
        <f t="shared" si="4"/>
        <v>44378</v>
      </c>
      <c r="B49" s="90">
        <v>33</v>
      </c>
      <c r="C49" s="75">
        <f t="shared" si="5"/>
        <v>17510.149744915656</v>
      </c>
      <c r="D49" s="106">
        <f t="shared" si="0"/>
        <v>64.2</v>
      </c>
      <c r="E49" s="106">
        <f t="shared" si="1"/>
        <v>15.869924170960054</v>
      </c>
      <c r="F49" s="106">
        <f t="shared" si="3"/>
        <v>80.069999999999993</v>
      </c>
      <c r="G49" s="106">
        <f t="shared" si="2"/>
        <v>17494.279820744698</v>
      </c>
    </row>
    <row r="50" spans="1:7">
      <c r="A50" s="105">
        <f t="shared" si="4"/>
        <v>44409</v>
      </c>
      <c r="B50" s="90">
        <v>34</v>
      </c>
      <c r="C50" s="75">
        <f t="shared" si="5"/>
        <v>17494.279820744698</v>
      </c>
      <c r="D50" s="106">
        <f t="shared" si="0"/>
        <v>64.150000000000006</v>
      </c>
      <c r="E50" s="106">
        <f t="shared" si="1"/>
        <v>15.928113892920237</v>
      </c>
      <c r="F50" s="106">
        <f t="shared" si="3"/>
        <v>80.069999999999993</v>
      </c>
      <c r="G50" s="106">
        <f t="shared" si="2"/>
        <v>17478.351706851776</v>
      </c>
    </row>
    <row r="51" spans="1:7">
      <c r="A51" s="105">
        <f t="shared" si="4"/>
        <v>44440</v>
      </c>
      <c r="B51" s="90">
        <v>35</v>
      </c>
      <c r="C51" s="75">
        <f t="shared" si="5"/>
        <v>17478.351706851776</v>
      </c>
      <c r="D51" s="106">
        <f t="shared" si="0"/>
        <v>64.09</v>
      </c>
      <c r="E51" s="106">
        <f t="shared" si="1"/>
        <v>15.986516977194281</v>
      </c>
      <c r="F51" s="106">
        <f t="shared" si="3"/>
        <v>80.069999999999993</v>
      </c>
      <c r="G51" s="106">
        <f t="shared" si="2"/>
        <v>17462.365189874581</v>
      </c>
    </row>
    <row r="52" spans="1:7">
      <c r="A52" s="105">
        <f t="shared" si="4"/>
        <v>44470</v>
      </c>
      <c r="B52" s="90">
        <v>36</v>
      </c>
      <c r="C52" s="75">
        <f t="shared" si="5"/>
        <v>17462.365189874581</v>
      </c>
      <c r="D52" s="106">
        <f t="shared" si="0"/>
        <v>64.03</v>
      </c>
      <c r="E52" s="106">
        <f t="shared" si="1"/>
        <v>16.045134206110657</v>
      </c>
      <c r="F52" s="106">
        <f t="shared" si="3"/>
        <v>80.069999999999993</v>
      </c>
      <c r="G52" s="106">
        <f t="shared" si="2"/>
        <v>17446.320055668471</v>
      </c>
    </row>
    <row r="53" spans="1:7">
      <c r="A53" s="105">
        <f t="shared" si="4"/>
        <v>44501</v>
      </c>
      <c r="B53" s="90">
        <v>37</v>
      </c>
      <c r="C53" s="75">
        <f t="shared" si="5"/>
        <v>17446.320055668471</v>
      </c>
      <c r="D53" s="106">
        <f t="shared" si="0"/>
        <v>63.97</v>
      </c>
      <c r="E53" s="106">
        <f t="shared" si="1"/>
        <v>16.103966364866395</v>
      </c>
      <c r="F53" s="106">
        <f t="shared" si="3"/>
        <v>80.069999999999993</v>
      </c>
      <c r="G53" s="106">
        <f t="shared" si="2"/>
        <v>17430.216089303605</v>
      </c>
    </row>
    <row r="54" spans="1:7">
      <c r="A54" s="105">
        <f t="shared" si="4"/>
        <v>44531</v>
      </c>
      <c r="B54" s="90">
        <v>38</v>
      </c>
      <c r="C54" s="75">
        <f t="shared" si="5"/>
        <v>17430.216089303605</v>
      </c>
      <c r="D54" s="106">
        <f t="shared" si="0"/>
        <v>63.91</v>
      </c>
      <c r="E54" s="106">
        <f t="shared" si="1"/>
        <v>16.163014241537574</v>
      </c>
      <c r="F54" s="106">
        <f t="shared" si="3"/>
        <v>80.069999999999993</v>
      </c>
      <c r="G54" s="106">
        <f t="shared" si="2"/>
        <v>17414.053075062067</v>
      </c>
    </row>
    <row r="55" spans="1:7">
      <c r="A55" s="105">
        <f t="shared" si="4"/>
        <v>44562</v>
      </c>
      <c r="B55" s="90">
        <v>39</v>
      </c>
      <c r="C55" s="75">
        <f t="shared" si="5"/>
        <v>17414.053075062067</v>
      </c>
      <c r="D55" s="106">
        <f t="shared" si="0"/>
        <v>63.85</v>
      </c>
      <c r="E55" s="106">
        <f t="shared" si="1"/>
        <v>16.222278627089878</v>
      </c>
      <c r="F55" s="106">
        <f t="shared" si="3"/>
        <v>80.069999999999993</v>
      </c>
      <c r="G55" s="106">
        <f t="shared" si="2"/>
        <v>17397.830796434977</v>
      </c>
    </row>
    <row r="56" spans="1:7">
      <c r="A56" s="105">
        <f t="shared" si="4"/>
        <v>44593</v>
      </c>
      <c r="B56" s="90">
        <v>40</v>
      </c>
      <c r="C56" s="75">
        <f t="shared" si="5"/>
        <v>17397.830796434977</v>
      </c>
      <c r="D56" s="106">
        <f t="shared" si="0"/>
        <v>63.79</v>
      </c>
      <c r="E56" s="106">
        <f t="shared" si="1"/>
        <v>16.281760315389207</v>
      </c>
      <c r="F56" s="106">
        <f t="shared" si="3"/>
        <v>80.069999999999993</v>
      </c>
      <c r="G56" s="106">
        <f t="shared" si="2"/>
        <v>17381.549036119588</v>
      </c>
    </row>
    <row r="57" spans="1:7">
      <c r="A57" s="105">
        <f t="shared" si="4"/>
        <v>44621</v>
      </c>
      <c r="B57" s="90">
        <v>41</v>
      </c>
      <c r="C57" s="75">
        <f t="shared" si="5"/>
        <v>17381.549036119588</v>
      </c>
      <c r="D57" s="106">
        <f t="shared" si="0"/>
        <v>63.73</v>
      </c>
      <c r="E57" s="106">
        <f t="shared" si="1"/>
        <v>16.341460103212302</v>
      </c>
      <c r="F57" s="106">
        <f t="shared" si="3"/>
        <v>80.069999999999993</v>
      </c>
      <c r="G57" s="106">
        <f t="shared" si="2"/>
        <v>17365.207576016375</v>
      </c>
    </row>
    <row r="58" spans="1:7">
      <c r="A58" s="105">
        <f t="shared" si="4"/>
        <v>44652</v>
      </c>
      <c r="B58" s="90">
        <v>42</v>
      </c>
      <c r="C58" s="75">
        <f t="shared" si="5"/>
        <v>17365.207576016375</v>
      </c>
      <c r="D58" s="106">
        <f t="shared" si="0"/>
        <v>63.67</v>
      </c>
      <c r="E58" s="106">
        <f t="shared" si="1"/>
        <v>16.401378790257414</v>
      </c>
      <c r="F58" s="106">
        <f t="shared" si="3"/>
        <v>80.069999999999993</v>
      </c>
      <c r="G58" s="106">
        <f t="shared" si="2"/>
        <v>17348.806197226117</v>
      </c>
    </row>
    <row r="59" spans="1:7">
      <c r="A59" s="105">
        <f t="shared" si="4"/>
        <v>44682</v>
      </c>
      <c r="B59" s="90">
        <v>43</v>
      </c>
      <c r="C59" s="75">
        <f t="shared" si="5"/>
        <v>17348.806197226117</v>
      </c>
      <c r="D59" s="106">
        <f t="shared" si="0"/>
        <v>63.61</v>
      </c>
      <c r="E59" s="106">
        <f t="shared" si="1"/>
        <v>16.461517179155024</v>
      </c>
      <c r="F59" s="106">
        <f t="shared" si="3"/>
        <v>80.069999999999993</v>
      </c>
      <c r="G59" s="106">
        <f t="shared" si="2"/>
        <v>17332.344680046961</v>
      </c>
    </row>
    <row r="60" spans="1:7">
      <c r="A60" s="105">
        <f t="shared" si="4"/>
        <v>44713</v>
      </c>
      <c r="B60" s="90">
        <v>44</v>
      </c>
      <c r="C60" s="75">
        <f t="shared" si="5"/>
        <v>17332.344680046961</v>
      </c>
      <c r="D60" s="106">
        <f t="shared" si="0"/>
        <v>63.55</v>
      </c>
      <c r="E60" s="106">
        <f t="shared" si="1"/>
        <v>16.521876075478595</v>
      </c>
      <c r="F60" s="106">
        <f t="shared" si="3"/>
        <v>80.069999999999993</v>
      </c>
      <c r="G60" s="106">
        <f t="shared" si="2"/>
        <v>17315.822803971481</v>
      </c>
    </row>
    <row r="61" spans="1:7">
      <c r="A61" s="105">
        <f t="shared" si="4"/>
        <v>44743</v>
      </c>
      <c r="B61" s="90">
        <v>45</v>
      </c>
      <c r="C61" s="75">
        <f t="shared" si="5"/>
        <v>17315.822803971481</v>
      </c>
      <c r="D61" s="106">
        <f t="shared" si="0"/>
        <v>63.49</v>
      </c>
      <c r="E61" s="106">
        <f t="shared" si="1"/>
        <v>16.582456287755345</v>
      </c>
      <c r="F61" s="106">
        <f t="shared" si="3"/>
        <v>80.069999999999993</v>
      </c>
      <c r="G61" s="106">
        <f t="shared" si="2"/>
        <v>17299.240347683724</v>
      </c>
    </row>
    <row r="62" spans="1:7">
      <c r="A62" s="105">
        <f t="shared" si="4"/>
        <v>44774</v>
      </c>
      <c r="B62" s="90">
        <v>46</v>
      </c>
      <c r="C62" s="75">
        <f t="shared" si="5"/>
        <v>17299.240347683724</v>
      </c>
      <c r="D62" s="106">
        <f t="shared" si="0"/>
        <v>63.43</v>
      </c>
      <c r="E62" s="106">
        <f t="shared" si="1"/>
        <v>16.643258627477117</v>
      </c>
      <c r="F62" s="106">
        <f t="shared" si="3"/>
        <v>80.069999999999993</v>
      </c>
      <c r="G62" s="106">
        <f t="shared" si="2"/>
        <v>17282.597089056246</v>
      </c>
    </row>
    <row r="63" spans="1:7">
      <c r="A63" s="105">
        <f t="shared" si="4"/>
        <v>44805</v>
      </c>
      <c r="B63" s="90">
        <v>47</v>
      </c>
      <c r="C63" s="75">
        <f t="shared" si="5"/>
        <v>17282.597089056246</v>
      </c>
      <c r="D63" s="106">
        <f t="shared" si="0"/>
        <v>63.37</v>
      </c>
      <c r="E63" s="106">
        <f t="shared" si="1"/>
        <v>16.704283909111201</v>
      </c>
      <c r="F63" s="106">
        <f t="shared" si="3"/>
        <v>80.069999999999993</v>
      </c>
      <c r="G63" s="106">
        <f t="shared" si="2"/>
        <v>17265.892805147134</v>
      </c>
    </row>
    <row r="64" spans="1:7">
      <c r="A64" s="105">
        <f t="shared" si="4"/>
        <v>44835</v>
      </c>
      <c r="B64" s="90">
        <v>48</v>
      </c>
      <c r="C64" s="75">
        <f t="shared" si="5"/>
        <v>17265.892805147134</v>
      </c>
      <c r="D64" s="106">
        <f t="shared" si="0"/>
        <v>63.31</v>
      </c>
      <c r="E64" s="106">
        <f t="shared" si="1"/>
        <v>16.765532950111275</v>
      </c>
      <c r="F64" s="106">
        <f t="shared" si="3"/>
        <v>80.069999999999993</v>
      </c>
      <c r="G64" s="106">
        <f t="shared" si="2"/>
        <v>17249.127272197024</v>
      </c>
    </row>
    <row r="65" spans="1:7">
      <c r="A65" s="105">
        <f t="shared" si="4"/>
        <v>44866</v>
      </c>
      <c r="B65" s="90">
        <v>49</v>
      </c>
      <c r="C65" s="75">
        <f t="shared" si="5"/>
        <v>17249.127272197024</v>
      </c>
      <c r="D65" s="106">
        <f t="shared" si="0"/>
        <v>63.25</v>
      </c>
      <c r="E65" s="106">
        <f t="shared" si="1"/>
        <v>16.827006570928347</v>
      </c>
      <c r="F65" s="106">
        <f t="shared" si="3"/>
        <v>80.069999999999993</v>
      </c>
      <c r="G65" s="106">
        <f t="shared" si="2"/>
        <v>17232.300265626094</v>
      </c>
    </row>
    <row r="66" spans="1:7">
      <c r="A66" s="105">
        <f t="shared" si="4"/>
        <v>44896</v>
      </c>
      <c r="B66" s="90">
        <v>50</v>
      </c>
      <c r="C66" s="75">
        <f t="shared" si="5"/>
        <v>17232.300265626094</v>
      </c>
      <c r="D66" s="106">
        <f t="shared" si="0"/>
        <v>63.19</v>
      </c>
      <c r="E66" s="106">
        <f t="shared" si="1"/>
        <v>16.888705595021754</v>
      </c>
      <c r="F66" s="106">
        <f t="shared" si="3"/>
        <v>80.069999999999993</v>
      </c>
      <c r="G66" s="106">
        <f t="shared" si="2"/>
        <v>17215.411560031072</v>
      </c>
    </row>
    <row r="67" spans="1:7">
      <c r="A67" s="105">
        <f t="shared" si="4"/>
        <v>44927</v>
      </c>
      <c r="B67" s="90">
        <v>51</v>
      </c>
      <c r="C67" s="75">
        <f t="shared" si="5"/>
        <v>17215.411560031072</v>
      </c>
      <c r="D67" s="106">
        <f t="shared" si="0"/>
        <v>63.12</v>
      </c>
      <c r="E67" s="106">
        <f t="shared" si="1"/>
        <v>16.950630848870166</v>
      </c>
      <c r="F67" s="106">
        <f t="shared" si="3"/>
        <v>80.069999999999993</v>
      </c>
      <c r="G67" s="106">
        <f t="shared" si="2"/>
        <v>17198.460929182202</v>
      </c>
    </row>
    <row r="68" spans="1:7">
      <c r="A68" s="105">
        <f t="shared" si="4"/>
        <v>44958</v>
      </c>
      <c r="B68" s="90">
        <v>52</v>
      </c>
      <c r="C68" s="75">
        <f t="shared" si="5"/>
        <v>17198.460929182202</v>
      </c>
      <c r="D68" s="106">
        <f t="shared" si="0"/>
        <v>63.06</v>
      </c>
      <c r="E68" s="106">
        <f t="shared" si="1"/>
        <v>17.012783161982693</v>
      </c>
      <c r="F68" s="106">
        <f t="shared" si="3"/>
        <v>80.069999999999993</v>
      </c>
      <c r="G68" s="106">
        <f t="shared" si="2"/>
        <v>17181.448146020219</v>
      </c>
    </row>
    <row r="69" spans="1:7">
      <c r="A69" s="105">
        <f t="shared" si="4"/>
        <v>44986</v>
      </c>
      <c r="B69" s="90">
        <v>53</v>
      </c>
      <c r="C69" s="75">
        <f t="shared" si="5"/>
        <v>17181.448146020219</v>
      </c>
      <c r="D69" s="106">
        <f t="shared" si="0"/>
        <v>63</v>
      </c>
      <c r="E69" s="106">
        <f t="shared" si="1"/>
        <v>17.075163366909958</v>
      </c>
      <c r="F69" s="106">
        <f t="shared" si="3"/>
        <v>80.069999999999993</v>
      </c>
      <c r="G69" s="106">
        <f t="shared" si="2"/>
        <v>17164.372982653309</v>
      </c>
    </row>
    <row r="70" spans="1:7">
      <c r="A70" s="105">
        <f t="shared" si="4"/>
        <v>45017</v>
      </c>
      <c r="B70" s="90">
        <v>54</v>
      </c>
      <c r="C70" s="75">
        <f t="shared" si="5"/>
        <v>17164.372982653309</v>
      </c>
      <c r="D70" s="106">
        <f t="shared" si="0"/>
        <v>62.94</v>
      </c>
      <c r="E70" s="106">
        <f t="shared" si="1"/>
        <v>17.137772299255296</v>
      </c>
      <c r="F70" s="106">
        <f t="shared" si="3"/>
        <v>80.069999999999993</v>
      </c>
      <c r="G70" s="106">
        <f t="shared" si="2"/>
        <v>17147.235210354054</v>
      </c>
    </row>
    <row r="71" spans="1:7">
      <c r="A71" s="105">
        <f t="shared" si="4"/>
        <v>45047</v>
      </c>
      <c r="B71" s="90">
        <v>55</v>
      </c>
      <c r="C71" s="75">
        <f t="shared" si="5"/>
        <v>17147.235210354054</v>
      </c>
      <c r="D71" s="106">
        <f t="shared" si="0"/>
        <v>62.87</v>
      </c>
      <c r="E71" s="106">
        <f t="shared" si="1"/>
        <v>17.200610797685901</v>
      </c>
      <c r="F71" s="106">
        <f t="shared" si="3"/>
        <v>80.069999999999993</v>
      </c>
      <c r="G71" s="106">
        <f t="shared" si="2"/>
        <v>17130.034599556369</v>
      </c>
    </row>
    <row r="72" spans="1:7">
      <c r="A72" s="105">
        <f t="shared" si="4"/>
        <v>45078</v>
      </c>
      <c r="B72" s="90">
        <v>56</v>
      </c>
      <c r="C72" s="75">
        <f t="shared" si="5"/>
        <v>17130.034599556369</v>
      </c>
      <c r="D72" s="106">
        <f t="shared" si="0"/>
        <v>62.81</v>
      </c>
      <c r="E72" s="106">
        <f t="shared" si="1"/>
        <v>17.263679703944081</v>
      </c>
      <c r="F72" s="106">
        <f t="shared" si="3"/>
        <v>80.069999999999993</v>
      </c>
      <c r="G72" s="106">
        <f t="shared" si="2"/>
        <v>17112.770919852424</v>
      </c>
    </row>
    <row r="73" spans="1:7">
      <c r="A73" s="105">
        <f t="shared" si="4"/>
        <v>45108</v>
      </c>
      <c r="B73" s="90">
        <v>57</v>
      </c>
      <c r="C73" s="75">
        <f t="shared" si="5"/>
        <v>17112.770919852424</v>
      </c>
      <c r="D73" s="106">
        <f t="shared" si="0"/>
        <v>62.75</v>
      </c>
      <c r="E73" s="106">
        <f t="shared" si="1"/>
        <v>17.326979862858543</v>
      </c>
      <c r="F73" s="106">
        <f t="shared" si="3"/>
        <v>80.069999999999993</v>
      </c>
      <c r="G73" s="106">
        <f t="shared" si="2"/>
        <v>17095.443939989567</v>
      </c>
    </row>
    <row r="74" spans="1:7">
      <c r="A74" s="105">
        <f t="shared" si="4"/>
        <v>45139</v>
      </c>
      <c r="B74" s="90">
        <v>58</v>
      </c>
      <c r="C74" s="75">
        <f t="shared" si="5"/>
        <v>17095.443939989567</v>
      </c>
      <c r="D74" s="106">
        <f t="shared" si="0"/>
        <v>62.68</v>
      </c>
      <c r="E74" s="106">
        <f t="shared" si="1"/>
        <v>17.390512122355688</v>
      </c>
      <c r="F74" s="106">
        <f t="shared" si="3"/>
        <v>80.069999999999993</v>
      </c>
      <c r="G74" s="106">
        <f t="shared" si="2"/>
        <v>17078.053427867213</v>
      </c>
    </row>
    <row r="75" spans="1:7">
      <c r="A75" s="105">
        <f t="shared" si="4"/>
        <v>45170</v>
      </c>
      <c r="B75" s="90">
        <v>59</v>
      </c>
      <c r="C75" s="75">
        <f t="shared" si="5"/>
        <v>17078.053427867213</v>
      </c>
      <c r="D75" s="106">
        <f t="shared" si="0"/>
        <v>62.62</v>
      </c>
      <c r="E75" s="106">
        <f t="shared" si="1"/>
        <v>17.454277333470994</v>
      </c>
      <c r="F75" s="106">
        <f t="shared" si="3"/>
        <v>80.069999999999993</v>
      </c>
      <c r="G75" s="106">
        <f t="shared" si="2"/>
        <v>17060.599150533741</v>
      </c>
    </row>
    <row r="76" spans="1:7">
      <c r="A76" s="105">
        <f t="shared" si="4"/>
        <v>45200</v>
      </c>
      <c r="B76" s="90">
        <v>60</v>
      </c>
      <c r="C76" s="75">
        <f>G75</f>
        <v>17060.599150533741</v>
      </c>
      <c r="D76" s="106">
        <f>ROUND(C76*$E$13/12,2)</f>
        <v>62.56</v>
      </c>
      <c r="E76" s="106">
        <f t="shared" si="1"/>
        <v>17.518276350360388</v>
      </c>
      <c r="F76" s="106">
        <f t="shared" si="3"/>
        <v>80.069999999999993</v>
      </c>
      <c r="G76" s="106">
        <f>C76-E76</f>
        <v>17043.080874183379</v>
      </c>
    </row>
    <row r="77" spans="1:7">
      <c r="A77" s="105">
        <f t="shared" si="4"/>
        <v>45231</v>
      </c>
      <c r="B77" s="90">
        <v>61</v>
      </c>
      <c r="C77" s="75">
        <f t="shared" ref="C77:C136" si="6">G76</f>
        <v>17043.080874183379</v>
      </c>
      <c r="D77" s="106">
        <f t="shared" ref="D77:D136" si="7">ROUND(C77*$E$13/12,2)</f>
        <v>62.49</v>
      </c>
      <c r="E77" s="106">
        <f t="shared" si="1"/>
        <v>17.58251003031171</v>
      </c>
      <c r="F77" s="106">
        <f t="shared" si="3"/>
        <v>80.069999999999993</v>
      </c>
      <c r="G77" s="106">
        <f t="shared" ref="G77:G136" si="8">C77-E77</f>
        <v>17025.498364153067</v>
      </c>
    </row>
    <row r="78" spans="1:7">
      <c r="A78" s="105">
        <f t="shared" si="4"/>
        <v>45261</v>
      </c>
      <c r="B78" s="90">
        <v>62</v>
      </c>
      <c r="C78" s="75">
        <f t="shared" si="6"/>
        <v>17025.498364153067</v>
      </c>
      <c r="D78" s="106">
        <f t="shared" si="7"/>
        <v>62.43</v>
      </c>
      <c r="E78" s="106">
        <f t="shared" si="1"/>
        <v>17.646979233756184</v>
      </c>
      <c r="F78" s="106">
        <f t="shared" si="3"/>
        <v>80.069999999999993</v>
      </c>
      <c r="G78" s="106">
        <f t="shared" si="8"/>
        <v>17007.851384919311</v>
      </c>
    </row>
    <row r="79" spans="1:7">
      <c r="A79" s="105">
        <f t="shared" si="4"/>
        <v>45292</v>
      </c>
      <c r="B79" s="90">
        <v>63</v>
      </c>
      <c r="C79" s="75">
        <f t="shared" si="6"/>
        <v>17007.851384919311</v>
      </c>
      <c r="D79" s="106">
        <f t="shared" si="7"/>
        <v>62.36</v>
      </c>
      <c r="E79" s="106">
        <f t="shared" si="1"/>
        <v>17.71168482427996</v>
      </c>
      <c r="F79" s="106">
        <f t="shared" si="3"/>
        <v>80.069999999999993</v>
      </c>
      <c r="G79" s="106">
        <f t="shared" si="8"/>
        <v>16990.139700095031</v>
      </c>
    </row>
    <row r="80" spans="1:7">
      <c r="A80" s="105">
        <f t="shared" si="4"/>
        <v>45323</v>
      </c>
      <c r="B80" s="90">
        <v>64</v>
      </c>
      <c r="C80" s="75">
        <f t="shared" si="6"/>
        <v>16990.139700095031</v>
      </c>
      <c r="D80" s="106">
        <f t="shared" si="7"/>
        <v>62.3</v>
      </c>
      <c r="E80" s="106">
        <f t="shared" si="1"/>
        <v>17.776627668635651</v>
      </c>
      <c r="F80" s="106">
        <f t="shared" si="3"/>
        <v>80.069999999999993</v>
      </c>
      <c r="G80" s="106">
        <f t="shared" si="8"/>
        <v>16972.363072426397</v>
      </c>
    </row>
    <row r="81" spans="1:7">
      <c r="A81" s="105">
        <f t="shared" si="4"/>
        <v>45352</v>
      </c>
      <c r="B81" s="90">
        <v>65</v>
      </c>
      <c r="C81" s="75">
        <f t="shared" si="6"/>
        <v>16972.363072426397</v>
      </c>
      <c r="D81" s="106">
        <f t="shared" si="7"/>
        <v>62.23</v>
      </c>
      <c r="E81" s="106">
        <f t="shared" si="1"/>
        <v>17.841808636753985</v>
      </c>
      <c r="F81" s="106">
        <f t="shared" si="3"/>
        <v>80.069999999999993</v>
      </c>
      <c r="G81" s="106">
        <f t="shared" si="8"/>
        <v>16954.521263789644</v>
      </c>
    </row>
    <row r="82" spans="1:7">
      <c r="A82" s="105">
        <f t="shared" si="4"/>
        <v>45383</v>
      </c>
      <c r="B82" s="90">
        <v>66</v>
      </c>
      <c r="C82" s="75">
        <f t="shared" si="6"/>
        <v>16954.521263789644</v>
      </c>
      <c r="D82" s="106">
        <f t="shared" si="7"/>
        <v>62.17</v>
      </c>
      <c r="E82" s="106">
        <f t="shared" ref="E82:E136" si="9">PPMT($E$13/12,B82,$E$7,-$E$11,$E$12,0)</f>
        <v>17.907228601755413</v>
      </c>
      <c r="F82" s="106">
        <f t="shared" si="3"/>
        <v>80.069999999999993</v>
      </c>
      <c r="G82" s="106">
        <f t="shared" si="8"/>
        <v>16936.614035187889</v>
      </c>
    </row>
    <row r="83" spans="1:7">
      <c r="A83" s="105">
        <f t="shared" si="4"/>
        <v>45413</v>
      </c>
      <c r="B83" s="90">
        <v>67</v>
      </c>
      <c r="C83" s="75">
        <f t="shared" si="6"/>
        <v>16936.614035187889</v>
      </c>
      <c r="D83" s="106">
        <f t="shared" si="7"/>
        <v>62.1</v>
      </c>
      <c r="E83" s="106">
        <f t="shared" si="9"/>
        <v>17.972888439961849</v>
      </c>
      <c r="F83" s="106">
        <f t="shared" ref="F83:F136" si="10">F82</f>
        <v>80.069999999999993</v>
      </c>
      <c r="G83" s="106">
        <f t="shared" si="8"/>
        <v>16918.641146747927</v>
      </c>
    </row>
    <row r="84" spans="1:7">
      <c r="A84" s="105">
        <f t="shared" ref="A84:A136" si="11">EDATE(A83,1)</f>
        <v>45444</v>
      </c>
      <c r="B84" s="90">
        <v>68</v>
      </c>
      <c r="C84" s="75">
        <f t="shared" si="6"/>
        <v>16918.641146747927</v>
      </c>
      <c r="D84" s="106">
        <f t="shared" si="7"/>
        <v>62.04</v>
      </c>
      <c r="E84" s="106">
        <f t="shared" si="9"/>
        <v>18.038789030908379</v>
      </c>
      <c r="F84" s="106">
        <f t="shared" si="10"/>
        <v>80.069999999999993</v>
      </c>
      <c r="G84" s="106">
        <f t="shared" si="8"/>
        <v>16900.60235771702</v>
      </c>
    </row>
    <row r="85" spans="1:7">
      <c r="A85" s="105">
        <f t="shared" si="11"/>
        <v>45474</v>
      </c>
      <c r="B85" s="90">
        <v>69</v>
      </c>
      <c r="C85" s="75">
        <f t="shared" si="6"/>
        <v>16900.60235771702</v>
      </c>
      <c r="D85" s="106">
        <f t="shared" si="7"/>
        <v>61.97</v>
      </c>
      <c r="E85" s="106">
        <f t="shared" si="9"/>
        <v>18.104931257355041</v>
      </c>
      <c r="F85" s="106">
        <f t="shared" si="10"/>
        <v>80.069999999999993</v>
      </c>
      <c r="G85" s="106">
        <f t="shared" si="8"/>
        <v>16882.497426459664</v>
      </c>
    </row>
    <row r="86" spans="1:7">
      <c r="A86" s="105">
        <f t="shared" si="11"/>
        <v>45505</v>
      </c>
      <c r="B86" s="90">
        <v>70</v>
      </c>
      <c r="C86" s="75">
        <f t="shared" si="6"/>
        <v>16882.497426459664</v>
      </c>
      <c r="D86" s="106">
        <f t="shared" si="7"/>
        <v>61.9</v>
      </c>
      <c r="E86" s="106">
        <f t="shared" si="9"/>
        <v>18.171316005298678</v>
      </c>
      <c r="F86" s="106">
        <f t="shared" si="10"/>
        <v>80.069999999999993</v>
      </c>
      <c r="G86" s="106">
        <f t="shared" si="8"/>
        <v>16864.326110454364</v>
      </c>
    </row>
    <row r="87" spans="1:7">
      <c r="A87" s="105">
        <f t="shared" si="11"/>
        <v>45536</v>
      </c>
      <c r="B87" s="90">
        <v>71</v>
      </c>
      <c r="C87" s="75">
        <f t="shared" si="6"/>
        <v>16864.326110454364</v>
      </c>
      <c r="D87" s="106">
        <f t="shared" si="7"/>
        <v>61.84</v>
      </c>
      <c r="E87" s="106">
        <f t="shared" si="9"/>
        <v>18.237944163984768</v>
      </c>
      <c r="F87" s="106">
        <f t="shared" si="10"/>
        <v>80.069999999999993</v>
      </c>
      <c r="G87" s="106">
        <f t="shared" si="8"/>
        <v>16846.088166290378</v>
      </c>
    </row>
    <row r="88" spans="1:7">
      <c r="A88" s="105">
        <f t="shared" si="11"/>
        <v>45566</v>
      </c>
      <c r="B88" s="90">
        <v>72</v>
      </c>
      <c r="C88" s="75">
        <f t="shared" si="6"/>
        <v>16846.088166290378</v>
      </c>
      <c r="D88" s="106">
        <f t="shared" si="7"/>
        <v>61.77</v>
      </c>
      <c r="E88" s="106">
        <f t="shared" si="9"/>
        <v>18.304816625919379</v>
      </c>
      <c r="F88" s="106">
        <f t="shared" si="10"/>
        <v>80.069999999999993</v>
      </c>
      <c r="G88" s="106">
        <f t="shared" si="8"/>
        <v>16827.78334966446</v>
      </c>
    </row>
    <row r="89" spans="1:7">
      <c r="A89" s="105">
        <f t="shared" si="11"/>
        <v>45597</v>
      </c>
      <c r="B89" s="90">
        <v>73</v>
      </c>
      <c r="C89" s="75">
        <f t="shared" si="6"/>
        <v>16827.78334966446</v>
      </c>
      <c r="D89" s="106">
        <f t="shared" si="7"/>
        <v>61.7</v>
      </c>
      <c r="E89" s="106">
        <f t="shared" si="9"/>
        <v>18.371934286881089</v>
      </c>
      <c r="F89" s="106">
        <f t="shared" si="10"/>
        <v>80.069999999999993</v>
      </c>
      <c r="G89" s="106">
        <f t="shared" si="8"/>
        <v>16809.411415377577</v>
      </c>
    </row>
    <row r="90" spans="1:7">
      <c r="A90" s="105">
        <f t="shared" si="11"/>
        <v>45627</v>
      </c>
      <c r="B90" s="90">
        <v>74</v>
      </c>
      <c r="C90" s="75">
        <f t="shared" si="6"/>
        <v>16809.411415377577</v>
      </c>
      <c r="D90" s="106">
        <f t="shared" si="7"/>
        <v>61.63</v>
      </c>
      <c r="E90" s="106">
        <f t="shared" si="9"/>
        <v>18.439298045932986</v>
      </c>
      <c r="F90" s="106">
        <f t="shared" si="10"/>
        <v>80.069999999999993</v>
      </c>
      <c r="G90" s="106">
        <f t="shared" si="8"/>
        <v>16790.972117331643</v>
      </c>
    </row>
    <row r="91" spans="1:7">
      <c r="A91" s="105">
        <f t="shared" si="11"/>
        <v>45658</v>
      </c>
      <c r="B91" s="90">
        <v>75</v>
      </c>
      <c r="C91" s="75">
        <f t="shared" si="6"/>
        <v>16790.972117331643</v>
      </c>
      <c r="D91" s="106">
        <f t="shared" si="7"/>
        <v>61.57</v>
      </c>
      <c r="E91" s="106">
        <f t="shared" si="9"/>
        <v>18.506908805434737</v>
      </c>
      <c r="F91" s="106">
        <f t="shared" si="10"/>
        <v>80.069999999999993</v>
      </c>
      <c r="G91" s="106">
        <f t="shared" si="8"/>
        <v>16772.46520852621</v>
      </c>
    </row>
    <row r="92" spans="1:7">
      <c r="A92" s="105">
        <f t="shared" si="11"/>
        <v>45689</v>
      </c>
      <c r="B92" s="90">
        <v>76</v>
      </c>
      <c r="C92" s="75">
        <f t="shared" si="6"/>
        <v>16772.46520852621</v>
      </c>
      <c r="D92" s="106">
        <f t="shared" si="7"/>
        <v>61.5</v>
      </c>
      <c r="E92" s="106">
        <f t="shared" si="9"/>
        <v>18.574767471054663</v>
      </c>
      <c r="F92" s="106">
        <f t="shared" si="10"/>
        <v>80.069999999999993</v>
      </c>
      <c r="G92" s="106">
        <f t="shared" si="8"/>
        <v>16753.890441055155</v>
      </c>
    </row>
    <row r="93" spans="1:7">
      <c r="A93" s="105">
        <f t="shared" si="11"/>
        <v>45717</v>
      </c>
      <c r="B93" s="90">
        <v>77</v>
      </c>
      <c r="C93" s="75">
        <f t="shared" si="6"/>
        <v>16753.890441055155</v>
      </c>
      <c r="D93" s="106">
        <f t="shared" si="7"/>
        <v>61.43</v>
      </c>
      <c r="E93" s="106">
        <f t="shared" si="9"/>
        <v>18.642874951781867</v>
      </c>
      <c r="F93" s="106">
        <f t="shared" si="10"/>
        <v>80.069999999999993</v>
      </c>
      <c r="G93" s="106">
        <f t="shared" si="8"/>
        <v>16735.247566103371</v>
      </c>
    </row>
    <row r="94" spans="1:7">
      <c r="A94" s="105">
        <f t="shared" si="11"/>
        <v>45748</v>
      </c>
      <c r="B94" s="90">
        <v>78</v>
      </c>
      <c r="C94" s="75">
        <f t="shared" si="6"/>
        <v>16735.247566103371</v>
      </c>
      <c r="D94" s="106">
        <f t="shared" si="7"/>
        <v>61.36</v>
      </c>
      <c r="E94" s="106">
        <f t="shared" si="9"/>
        <v>18.711232159938401</v>
      </c>
      <c r="F94" s="106">
        <f t="shared" si="10"/>
        <v>80.069999999999993</v>
      </c>
      <c r="G94" s="106">
        <f t="shared" si="8"/>
        <v>16716.536333943433</v>
      </c>
    </row>
    <row r="95" spans="1:7">
      <c r="A95" s="105">
        <f t="shared" si="11"/>
        <v>45778</v>
      </c>
      <c r="B95" s="90">
        <v>79</v>
      </c>
      <c r="C95" s="75">
        <f t="shared" si="6"/>
        <v>16716.536333943433</v>
      </c>
      <c r="D95" s="106">
        <f t="shared" si="7"/>
        <v>61.29</v>
      </c>
      <c r="E95" s="106">
        <f t="shared" si="9"/>
        <v>18.77984001119151</v>
      </c>
      <c r="F95" s="106">
        <f t="shared" si="10"/>
        <v>80.069999999999993</v>
      </c>
      <c r="G95" s="106">
        <f t="shared" si="8"/>
        <v>16697.75649393224</v>
      </c>
    </row>
    <row r="96" spans="1:7">
      <c r="A96" s="105">
        <f t="shared" si="11"/>
        <v>45809</v>
      </c>
      <c r="B96" s="90">
        <v>80</v>
      </c>
      <c r="C96" s="75">
        <f t="shared" si="6"/>
        <v>16697.75649393224</v>
      </c>
      <c r="D96" s="106">
        <f t="shared" si="7"/>
        <v>61.23</v>
      </c>
      <c r="E96" s="106">
        <f t="shared" si="9"/>
        <v>18.848699424565876</v>
      </c>
      <c r="F96" s="106">
        <f t="shared" si="10"/>
        <v>80.069999999999993</v>
      </c>
      <c r="G96" s="106">
        <f t="shared" si="8"/>
        <v>16678.907794507675</v>
      </c>
    </row>
    <row r="97" spans="1:7">
      <c r="A97" s="105">
        <f t="shared" si="11"/>
        <v>45839</v>
      </c>
      <c r="B97" s="90">
        <v>81</v>
      </c>
      <c r="C97" s="75">
        <f t="shared" si="6"/>
        <v>16678.907794507675</v>
      </c>
      <c r="D97" s="106">
        <f t="shared" si="7"/>
        <v>61.16</v>
      </c>
      <c r="E97" s="106">
        <f t="shared" si="9"/>
        <v>18.91781132245595</v>
      </c>
      <c r="F97" s="106">
        <f t="shared" si="10"/>
        <v>80.069999999999993</v>
      </c>
      <c r="G97" s="106">
        <f t="shared" si="8"/>
        <v>16659.98998318522</v>
      </c>
    </row>
    <row r="98" spans="1:7">
      <c r="A98" s="105">
        <f t="shared" si="11"/>
        <v>45870</v>
      </c>
      <c r="B98" s="90">
        <v>82</v>
      </c>
      <c r="C98" s="75">
        <f t="shared" si="6"/>
        <v>16659.98998318522</v>
      </c>
      <c r="D98" s="106">
        <f t="shared" si="7"/>
        <v>61.09</v>
      </c>
      <c r="E98" s="106">
        <f t="shared" si="9"/>
        <v>18.987176630638288</v>
      </c>
      <c r="F98" s="106">
        <f t="shared" si="10"/>
        <v>80.069999999999993</v>
      </c>
      <c r="G98" s="106">
        <f t="shared" si="8"/>
        <v>16641.002806554581</v>
      </c>
    </row>
    <row r="99" spans="1:7">
      <c r="A99" s="105">
        <f t="shared" si="11"/>
        <v>45901</v>
      </c>
      <c r="B99" s="90">
        <v>83</v>
      </c>
      <c r="C99" s="75">
        <f t="shared" si="6"/>
        <v>16641.002806554581</v>
      </c>
      <c r="D99" s="106">
        <f t="shared" si="7"/>
        <v>61.02</v>
      </c>
      <c r="E99" s="106">
        <f t="shared" si="9"/>
        <v>19.056796278283965</v>
      </c>
      <c r="F99" s="106">
        <f t="shared" si="10"/>
        <v>80.069999999999993</v>
      </c>
      <c r="G99" s="106">
        <f t="shared" si="8"/>
        <v>16621.946010276297</v>
      </c>
    </row>
    <row r="100" spans="1:7">
      <c r="A100" s="105">
        <f t="shared" si="11"/>
        <v>45931</v>
      </c>
      <c r="B100" s="90">
        <v>84</v>
      </c>
      <c r="C100" s="75">
        <f t="shared" si="6"/>
        <v>16621.946010276297</v>
      </c>
      <c r="D100" s="106">
        <f t="shared" si="7"/>
        <v>60.95</v>
      </c>
      <c r="E100" s="106">
        <f t="shared" si="9"/>
        <v>19.126671197971003</v>
      </c>
      <c r="F100" s="106">
        <f t="shared" si="10"/>
        <v>80.069999999999993</v>
      </c>
      <c r="G100" s="106">
        <f t="shared" si="8"/>
        <v>16602.819339078327</v>
      </c>
    </row>
    <row r="101" spans="1:7">
      <c r="A101" s="105">
        <f t="shared" si="11"/>
        <v>45962</v>
      </c>
      <c r="B101" s="90">
        <v>85</v>
      </c>
      <c r="C101" s="75">
        <f t="shared" si="6"/>
        <v>16602.819339078327</v>
      </c>
      <c r="D101" s="106">
        <f t="shared" si="7"/>
        <v>60.88</v>
      </c>
      <c r="E101" s="106">
        <f t="shared" si="9"/>
        <v>19.196802325696897</v>
      </c>
      <c r="F101" s="106">
        <f t="shared" si="10"/>
        <v>80.069999999999993</v>
      </c>
      <c r="G101" s="106">
        <f t="shared" si="8"/>
        <v>16583.622536752631</v>
      </c>
    </row>
    <row r="102" spans="1:7">
      <c r="A102" s="105">
        <f t="shared" si="11"/>
        <v>45992</v>
      </c>
      <c r="B102" s="90">
        <v>86</v>
      </c>
      <c r="C102" s="75">
        <f t="shared" si="6"/>
        <v>16583.622536752631</v>
      </c>
      <c r="D102" s="106">
        <f t="shared" si="7"/>
        <v>60.81</v>
      </c>
      <c r="E102" s="106">
        <f t="shared" si="9"/>
        <v>19.267190600891116</v>
      </c>
      <c r="F102" s="106">
        <f t="shared" si="10"/>
        <v>80.069999999999993</v>
      </c>
      <c r="G102" s="106">
        <f t="shared" si="8"/>
        <v>16564.35534615174</v>
      </c>
    </row>
    <row r="103" spans="1:7">
      <c r="A103" s="105">
        <f t="shared" si="11"/>
        <v>46023</v>
      </c>
      <c r="B103" s="90">
        <v>87</v>
      </c>
      <c r="C103" s="75">
        <f t="shared" si="6"/>
        <v>16564.35534615174</v>
      </c>
      <c r="D103" s="106">
        <f t="shared" si="7"/>
        <v>60.74</v>
      </c>
      <c r="E103" s="106">
        <f t="shared" si="9"/>
        <v>19.337836966427719</v>
      </c>
      <c r="F103" s="106">
        <f t="shared" si="10"/>
        <v>80.069999999999993</v>
      </c>
      <c r="G103" s="106">
        <f t="shared" si="8"/>
        <v>16545.017509185313</v>
      </c>
    </row>
    <row r="104" spans="1:7">
      <c r="A104" s="105">
        <f t="shared" si="11"/>
        <v>46054</v>
      </c>
      <c r="B104" s="90">
        <v>88</v>
      </c>
      <c r="C104" s="75">
        <f t="shared" si="6"/>
        <v>16545.017509185313</v>
      </c>
      <c r="D104" s="106">
        <f t="shared" si="7"/>
        <v>60.67</v>
      </c>
      <c r="E104" s="106">
        <f t="shared" si="9"/>
        <v>19.408742368637956</v>
      </c>
      <c r="F104" s="106">
        <f t="shared" si="10"/>
        <v>80.069999999999993</v>
      </c>
      <c r="G104" s="106">
        <f t="shared" si="8"/>
        <v>16525.608766816673</v>
      </c>
    </row>
    <row r="105" spans="1:7">
      <c r="A105" s="105">
        <f t="shared" si="11"/>
        <v>46082</v>
      </c>
      <c r="B105" s="90">
        <v>89</v>
      </c>
      <c r="C105" s="75">
        <f t="shared" si="6"/>
        <v>16525.608766816673</v>
      </c>
      <c r="D105" s="106">
        <f t="shared" si="7"/>
        <v>60.59</v>
      </c>
      <c r="E105" s="106">
        <f t="shared" si="9"/>
        <v>19.479907757322962</v>
      </c>
      <c r="F105" s="106">
        <f t="shared" si="10"/>
        <v>80.069999999999993</v>
      </c>
      <c r="G105" s="106">
        <f t="shared" si="8"/>
        <v>16506.12885905935</v>
      </c>
    </row>
    <row r="106" spans="1:7">
      <c r="A106" s="105">
        <f t="shared" si="11"/>
        <v>46113</v>
      </c>
      <c r="B106" s="90">
        <v>90</v>
      </c>
      <c r="C106" s="75">
        <f t="shared" si="6"/>
        <v>16506.12885905935</v>
      </c>
      <c r="D106" s="106">
        <f t="shared" si="7"/>
        <v>60.52</v>
      </c>
      <c r="E106" s="106">
        <f t="shared" si="9"/>
        <v>19.551334085766477</v>
      </c>
      <c r="F106" s="106">
        <f t="shared" si="10"/>
        <v>80.069999999999993</v>
      </c>
      <c r="G106" s="106">
        <f t="shared" si="8"/>
        <v>16486.577524973585</v>
      </c>
    </row>
    <row r="107" spans="1:7">
      <c r="A107" s="105">
        <f t="shared" si="11"/>
        <v>46143</v>
      </c>
      <c r="B107" s="90">
        <v>91</v>
      </c>
      <c r="C107" s="75">
        <f t="shared" si="6"/>
        <v>16486.577524973585</v>
      </c>
      <c r="D107" s="106">
        <f t="shared" si="7"/>
        <v>60.45</v>
      </c>
      <c r="E107" s="106">
        <f t="shared" si="9"/>
        <v>19.623022310747622</v>
      </c>
      <c r="F107" s="106">
        <f t="shared" si="10"/>
        <v>80.069999999999993</v>
      </c>
      <c r="G107" s="106">
        <f t="shared" si="8"/>
        <v>16466.954502662837</v>
      </c>
    </row>
    <row r="108" spans="1:7">
      <c r="A108" s="105">
        <f t="shared" si="11"/>
        <v>46174</v>
      </c>
      <c r="B108" s="90">
        <v>92</v>
      </c>
      <c r="C108" s="75">
        <f t="shared" si="6"/>
        <v>16466.954502662837</v>
      </c>
      <c r="D108" s="106">
        <f t="shared" si="7"/>
        <v>60.38</v>
      </c>
      <c r="E108" s="106">
        <f t="shared" si="9"/>
        <v>19.694973392553699</v>
      </c>
      <c r="F108" s="106">
        <f t="shared" si="10"/>
        <v>80.069999999999993</v>
      </c>
      <c r="G108" s="106">
        <f t="shared" si="8"/>
        <v>16447.259529270283</v>
      </c>
    </row>
    <row r="109" spans="1:7">
      <c r="A109" s="105">
        <f t="shared" si="11"/>
        <v>46204</v>
      </c>
      <c r="B109" s="90">
        <v>93</v>
      </c>
      <c r="C109" s="75">
        <f t="shared" si="6"/>
        <v>16447.259529270283</v>
      </c>
      <c r="D109" s="106">
        <f t="shared" si="7"/>
        <v>60.31</v>
      </c>
      <c r="E109" s="106">
        <f t="shared" si="9"/>
        <v>19.767188294993058</v>
      </c>
      <c r="F109" s="106">
        <f t="shared" si="10"/>
        <v>80.069999999999993</v>
      </c>
      <c r="G109" s="106">
        <f t="shared" si="8"/>
        <v>16427.492340975288</v>
      </c>
    </row>
    <row r="110" spans="1:7">
      <c r="A110" s="105">
        <f t="shared" si="11"/>
        <v>46235</v>
      </c>
      <c r="B110" s="90">
        <v>94</v>
      </c>
      <c r="C110" s="75">
        <f t="shared" si="6"/>
        <v>16427.492340975288</v>
      </c>
      <c r="D110" s="106">
        <f t="shared" si="7"/>
        <v>60.23</v>
      </c>
      <c r="E110" s="106">
        <f t="shared" si="9"/>
        <v>19.839667985408035</v>
      </c>
      <c r="F110" s="106">
        <f t="shared" si="10"/>
        <v>80.069999999999993</v>
      </c>
      <c r="G110" s="106">
        <f t="shared" si="8"/>
        <v>16407.65267298988</v>
      </c>
    </row>
    <row r="111" spans="1:7">
      <c r="A111" s="105">
        <f t="shared" si="11"/>
        <v>46266</v>
      </c>
      <c r="B111" s="90">
        <v>95</v>
      </c>
      <c r="C111" s="75">
        <f t="shared" si="6"/>
        <v>16407.65267298988</v>
      </c>
      <c r="D111" s="106">
        <f t="shared" si="7"/>
        <v>60.16</v>
      </c>
      <c r="E111" s="106">
        <f t="shared" si="9"/>
        <v>19.912413434687863</v>
      </c>
      <c r="F111" s="106">
        <f t="shared" si="10"/>
        <v>80.069999999999993</v>
      </c>
      <c r="G111" s="106">
        <f t="shared" si="8"/>
        <v>16387.74025955519</v>
      </c>
    </row>
    <row r="112" spans="1:7">
      <c r="A112" s="105">
        <f t="shared" si="11"/>
        <v>46296</v>
      </c>
      <c r="B112" s="90">
        <v>96</v>
      </c>
      <c r="C112" s="75">
        <f t="shared" si="6"/>
        <v>16387.74025955519</v>
      </c>
      <c r="D112" s="106">
        <f t="shared" si="7"/>
        <v>60.09</v>
      </c>
      <c r="E112" s="106">
        <f t="shared" si="9"/>
        <v>19.98542561728172</v>
      </c>
      <c r="F112" s="106">
        <f t="shared" si="10"/>
        <v>80.069999999999993</v>
      </c>
      <c r="G112" s="106">
        <f t="shared" si="8"/>
        <v>16367.754833937908</v>
      </c>
    </row>
    <row r="113" spans="1:7">
      <c r="A113" s="105">
        <f t="shared" si="11"/>
        <v>46327</v>
      </c>
      <c r="B113" s="90">
        <v>97</v>
      </c>
      <c r="C113" s="75">
        <f t="shared" si="6"/>
        <v>16367.754833937908</v>
      </c>
      <c r="D113" s="106">
        <f t="shared" si="7"/>
        <v>60.02</v>
      </c>
      <c r="E113" s="106">
        <f t="shared" si="9"/>
        <v>20.058705511211752</v>
      </c>
      <c r="F113" s="106">
        <f t="shared" si="10"/>
        <v>80.069999999999993</v>
      </c>
      <c r="G113" s="106">
        <f t="shared" si="8"/>
        <v>16347.696128426696</v>
      </c>
    </row>
    <row r="114" spans="1:7">
      <c r="A114" s="105">
        <f t="shared" si="11"/>
        <v>46357</v>
      </c>
      <c r="B114" s="90">
        <v>98</v>
      </c>
      <c r="C114" s="75">
        <f t="shared" si="6"/>
        <v>16347.696128426696</v>
      </c>
      <c r="D114" s="106">
        <f t="shared" si="7"/>
        <v>59.94</v>
      </c>
      <c r="E114" s="106">
        <f t="shared" si="9"/>
        <v>20.1322540980862</v>
      </c>
      <c r="F114" s="106">
        <f t="shared" si="10"/>
        <v>80.069999999999993</v>
      </c>
      <c r="G114" s="106">
        <f t="shared" si="8"/>
        <v>16327.563874328611</v>
      </c>
    </row>
    <row r="115" spans="1:7">
      <c r="A115" s="105">
        <f t="shared" si="11"/>
        <v>46388</v>
      </c>
      <c r="B115" s="90">
        <v>99</v>
      </c>
      <c r="C115" s="75">
        <f t="shared" si="6"/>
        <v>16327.563874328611</v>
      </c>
      <c r="D115" s="106">
        <f t="shared" si="7"/>
        <v>59.87</v>
      </c>
      <c r="E115" s="106">
        <f t="shared" si="9"/>
        <v>20.206072363112511</v>
      </c>
      <c r="F115" s="106">
        <f t="shared" si="10"/>
        <v>80.069999999999993</v>
      </c>
      <c r="G115" s="106">
        <f t="shared" si="8"/>
        <v>16307.357801965498</v>
      </c>
    </row>
    <row r="116" spans="1:7">
      <c r="A116" s="105">
        <f t="shared" si="11"/>
        <v>46419</v>
      </c>
      <c r="B116" s="90">
        <v>100</v>
      </c>
      <c r="C116" s="75">
        <f t="shared" si="6"/>
        <v>16307.357801965498</v>
      </c>
      <c r="D116" s="106">
        <f t="shared" si="7"/>
        <v>59.79</v>
      </c>
      <c r="E116" s="106">
        <f t="shared" si="9"/>
        <v>20.280161295110588</v>
      </c>
      <c r="F116" s="106">
        <f t="shared" si="10"/>
        <v>80.069999999999993</v>
      </c>
      <c r="G116" s="106">
        <f t="shared" si="8"/>
        <v>16287.077640670388</v>
      </c>
    </row>
    <row r="117" spans="1:7">
      <c r="A117" s="105">
        <f t="shared" si="11"/>
        <v>46447</v>
      </c>
      <c r="B117" s="90">
        <v>101</v>
      </c>
      <c r="C117" s="75">
        <f t="shared" si="6"/>
        <v>16287.077640670388</v>
      </c>
      <c r="D117" s="106">
        <f t="shared" si="7"/>
        <v>59.72</v>
      </c>
      <c r="E117" s="106">
        <f t="shared" si="9"/>
        <v>20.354521886525994</v>
      </c>
      <c r="F117" s="106">
        <f t="shared" si="10"/>
        <v>80.069999999999993</v>
      </c>
      <c r="G117" s="106">
        <f t="shared" si="8"/>
        <v>16266.723118783862</v>
      </c>
    </row>
    <row r="118" spans="1:7">
      <c r="A118" s="105">
        <f t="shared" si="11"/>
        <v>46478</v>
      </c>
      <c r="B118" s="90">
        <v>102</v>
      </c>
      <c r="C118" s="75">
        <f t="shared" si="6"/>
        <v>16266.723118783862</v>
      </c>
      <c r="D118" s="106">
        <f t="shared" si="7"/>
        <v>59.64</v>
      </c>
      <c r="E118" s="106">
        <f t="shared" si="9"/>
        <v>20.42915513344326</v>
      </c>
      <c r="F118" s="106">
        <f t="shared" si="10"/>
        <v>80.069999999999993</v>
      </c>
      <c r="G118" s="106">
        <f t="shared" si="8"/>
        <v>16246.29396365042</v>
      </c>
    </row>
    <row r="119" spans="1:7">
      <c r="A119" s="105">
        <f t="shared" si="11"/>
        <v>46508</v>
      </c>
      <c r="B119" s="90">
        <v>103</v>
      </c>
      <c r="C119" s="75">
        <f t="shared" si="6"/>
        <v>16246.29396365042</v>
      </c>
      <c r="D119" s="106">
        <f t="shared" si="7"/>
        <v>59.57</v>
      </c>
      <c r="E119" s="106">
        <f t="shared" si="9"/>
        <v>20.504062035599219</v>
      </c>
      <c r="F119" s="106">
        <f t="shared" si="10"/>
        <v>80.069999999999993</v>
      </c>
      <c r="G119" s="106">
        <f t="shared" si="8"/>
        <v>16225.78990161482</v>
      </c>
    </row>
    <row r="120" spans="1:7">
      <c r="A120" s="105">
        <f t="shared" si="11"/>
        <v>46539</v>
      </c>
      <c r="B120" s="90">
        <v>104</v>
      </c>
      <c r="C120" s="75">
        <f t="shared" si="6"/>
        <v>16225.78990161482</v>
      </c>
      <c r="D120" s="106">
        <f t="shared" si="7"/>
        <v>59.49</v>
      </c>
      <c r="E120" s="106">
        <f t="shared" si="9"/>
        <v>20.579243596396413</v>
      </c>
      <c r="F120" s="106">
        <f t="shared" si="10"/>
        <v>80.069999999999993</v>
      </c>
      <c r="G120" s="106">
        <f t="shared" si="8"/>
        <v>16205.210658018425</v>
      </c>
    </row>
    <row r="121" spans="1:7">
      <c r="A121" s="105">
        <f t="shared" si="11"/>
        <v>46569</v>
      </c>
      <c r="B121" s="90">
        <v>105</v>
      </c>
      <c r="C121" s="75">
        <f t="shared" si="6"/>
        <v>16205.210658018425</v>
      </c>
      <c r="D121" s="106">
        <f t="shared" si="7"/>
        <v>59.42</v>
      </c>
      <c r="E121" s="106">
        <f t="shared" si="9"/>
        <v>20.654700822916535</v>
      </c>
      <c r="F121" s="106">
        <f t="shared" si="10"/>
        <v>80.069999999999993</v>
      </c>
      <c r="G121" s="106">
        <f t="shared" si="8"/>
        <v>16184.555957195507</v>
      </c>
    </row>
    <row r="122" spans="1:7">
      <c r="A122" s="105">
        <f t="shared" si="11"/>
        <v>46600</v>
      </c>
      <c r="B122" s="90">
        <v>106</v>
      </c>
      <c r="C122" s="75">
        <f t="shared" si="6"/>
        <v>16184.555957195507</v>
      </c>
      <c r="D122" s="106">
        <f t="shared" si="7"/>
        <v>59.34</v>
      </c>
      <c r="E122" s="106">
        <f t="shared" si="9"/>
        <v>20.730434725933893</v>
      </c>
      <c r="F122" s="106">
        <f t="shared" si="10"/>
        <v>80.069999999999993</v>
      </c>
      <c r="G122" s="106">
        <f t="shared" si="8"/>
        <v>16163.825522469573</v>
      </c>
    </row>
    <row r="123" spans="1:7">
      <c r="A123" s="105">
        <f t="shared" si="11"/>
        <v>46631</v>
      </c>
      <c r="B123" s="90">
        <v>107</v>
      </c>
      <c r="C123" s="75">
        <f t="shared" si="6"/>
        <v>16163.825522469573</v>
      </c>
      <c r="D123" s="106">
        <f t="shared" si="7"/>
        <v>59.27</v>
      </c>
      <c r="E123" s="106">
        <f t="shared" si="9"/>
        <v>20.806446319928988</v>
      </c>
      <c r="F123" s="106">
        <f t="shared" si="10"/>
        <v>80.069999999999993</v>
      </c>
      <c r="G123" s="106">
        <f t="shared" si="8"/>
        <v>16143.019076149643</v>
      </c>
    </row>
    <row r="124" spans="1:7">
      <c r="A124" s="105">
        <f t="shared" si="11"/>
        <v>46661</v>
      </c>
      <c r="B124" s="90">
        <v>108</v>
      </c>
      <c r="C124" s="75">
        <f t="shared" si="6"/>
        <v>16143.019076149643</v>
      </c>
      <c r="D124" s="106">
        <f t="shared" si="7"/>
        <v>59.19</v>
      </c>
      <c r="E124" s="106">
        <f t="shared" si="9"/>
        <v>20.882736623102058</v>
      </c>
      <c r="F124" s="106">
        <f t="shared" si="10"/>
        <v>80.069999999999993</v>
      </c>
      <c r="G124" s="106">
        <f t="shared" si="8"/>
        <v>16122.136339526542</v>
      </c>
    </row>
    <row r="125" spans="1:7">
      <c r="A125" s="105">
        <f t="shared" si="11"/>
        <v>46692</v>
      </c>
      <c r="B125" s="90">
        <v>109</v>
      </c>
      <c r="C125" s="75">
        <f t="shared" si="6"/>
        <v>16122.136339526542</v>
      </c>
      <c r="D125" s="106">
        <f t="shared" si="7"/>
        <v>59.11</v>
      </c>
      <c r="E125" s="106">
        <f t="shared" si="9"/>
        <v>20.959306657386765</v>
      </c>
      <c r="F125" s="106">
        <f t="shared" si="10"/>
        <v>80.069999999999993</v>
      </c>
      <c r="G125" s="106">
        <f t="shared" si="8"/>
        <v>16101.177032869155</v>
      </c>
    </row>
    <row r="126" spans="1:7">
      <c r="A126" s="105">
        <f t="shared" si="11"/>
        <v>46722</v>
      </c>
      <c r="B126" s="90">
        <v>110</v>
      </c>
      <c r="C126" s="75">
        <f t="shared" si="6"/>
        <v>16101.177032869155</v>
      </c>
      <c r="D126" s="106">
        <f t="shared" si="7"/>
        <v>59.04</v>
      </c>
      <c r="E126" s="106">
        <f t="shared" si="9"/>
        <v>21.03615744846385</v>
      </c>
      <c r="F126" s="106">
        <f t="shared" si="10"/>
        <v>80.069999999999993</v>
      </c>
      <c r="G126" s="106">
        <f t="shared" si="8"/>
        <v>16080.140875420691</v>
      </c>
    </row>
    <row r="127" spans="1:7">
      <c r="A127" s="105">
        <f t="shared" si="11"/>
        <v>46753</v>
      </c>
      <c r="B127" s="90">
        <v>111</v>
      </c>
      <c r="C127" s="75">
        <f t="shared" si="6"/>
        <v>16080.140875420691</v>
      </c>
      <c r="D127" s="106">
        <f t="shared" si="7"/>
        <v>58.96</v>
      </c>
      <c r="E127" s="106">
        <f t="shared" si="9"/>
        <v>21.113290025774887</v>
      </c>
      <c r="F127" s="106">
        <f t="shared" si="10"/>
        <v>80.069999999999993</v>
      </c>
      <c r="G127" s="106">
        <f t="shared" si="8"/>
        <v>16059.027585394917</v>
      </c>
    </row>
    <row r="128" spans="1:7">
      <c r="A128" s="105">
        <f t="shared" si="11"/>
        <v>46784</v>
      </c>
      <c r="B128" s="90">
        <v>112</v>
      </c>
      <c r="C128" s="75">
        <f t="shared" si="6"/>
        <v>16059.027585394917</v>
      </c>
      <c r="D128" s="106">
        <f t="shared" si="7"/>
        <v>58.88</v>
      </c>
      <c r="E128" s="106">
        <f t="shared" si="9"/>
        <v>21.190705422536059</v>
      </c>
      <c r="F128" s="106">
        <f t="shared" si="10"/>
        <v>80.069999999999993</v>
      </c>
      <c r="G128" s="106">
        <f t="shared" si="8"/>
        <v>16037.836879972381</v>
      </c>
    </row>
    <row r="129" spans="1:7">
      <c r="A129" s="105">
        <f t="shared" si="11"/>
        <v>46813</v>
      </c>
      <c r="B129" s="90">
        <v>113</v>
      </c>
      <c r="C129" s="75">
        <f t="shared" si="6"/>
        <v>16037.836879972381</v>
      </c>
      <c r="D129" s="106">
        <f t="shared" si="7"/>
        <v>58.81</v>
      </c>
      <c r="E129" s="106">
        <f t="shared" si="9"/>
        <v>21.268404675752024</v>
      </c>
      <c r="F129" s="106">
        <f t="shared" si="10"/>
        <v>80.069999999999993</v>
      </c>
      <c r="G129" s="106">
        <f t="shared" si="8"/>
        <v>16016.56847529663</v>
      </c>
    </row>
    <row r="130" spans="1:7">
      <c r="A130" s="105">
        <f t="shared" si="11"/>
        <v>46844</v>
      </c>
      <c r="B130" s="90">
        <v>114</v>
      </c>
      <c r="C130" s="75">
        <f t="shared" si="6"/>
        <v>16016.56847529663</v>
      </c>
      <c r="D130" s="106">
        <f t="shared" si="7"/>
        <v>58.73</v>
      </c>
      <c r="E130" s="106">
        <f t="shared" si="9"/>
        <v>21.346388826229784</v>
      </c>
      <c r="F130" s="106">
        <f t="shared" si="10"/>
        <v>80.069999999999993</v>
      </c>
      <c r="G130" s="106">
        <f t="shared" si="8"/>
        <v>15995.2220864704</v>
      </c>
    </row>
    <row r="131" spans="1:7">
      <c r="A131" s="105">
        <f t="shared" si="11"/>
        <v>46874</v>
      </c>
      <c r="B131" s="90">
        <v>115</v>
      </c>
      <c r="C131" s="75">
        <f t="shared" si="6"/>
        <v>15995.2220864704</v>
      </c>
      <c r="D131" s="106">
        <f t="shared" si="7"/>
        <v>58.65</v>
      </c>
      <c r="E131" s="106">
        <f t="shared" si="9"/>
        <v>21.424658918592627</v>
      </c>
      <c r="F131" s="106">
        <f t="shared" si="10"/>
        <v>80.069999999999993</v>
      </c>
      <c r="G131" s="106">
        <f t="shared" si="8"/>
        <v>15973.797427551806</v>
      </c>
    </row>
    <row r="132" spans="1:7">
      <c r="A132" s="105">
        <f t="shared" si="11"/>
        <v>46905</v>
      </c>
      <c r="B132" s="90">
        <v>116</v>
      </c>
      <c r="C132" s="75">
        <f t="shared" si="6"/>
        <v>15973.797427551806</v>
      </c>
      <c r="D132" s="106">
        <f t="shared" si="7"/>
        <v>58.57</v>
      </c>
      <c r="E132" s="106">
        <f t="shared" si="9"/>
        <v>21.503216001294131</v>
      </c>
      <c r="F132" s="106">
        <f t="shared" si="10"/>
        <v>80.069999999999993</v>
      </c>
      <c r="G132" s="106">
        <f t="shared" si="8"/>
        <v>15952.294211550512</v>
      </c>
    </row>
    <row r="133" spans="1:7">
      <c r="A133" s="105">
        <f t="shared" si="11"/>
        <v>46935</v>
      </c>
      <c r="B133" s="90">
        <v>117</v>
      </c>
      <c r="C133" s="75">
        <f t="shared" si="6"/>
        <v>15952.294211550512</v>
      </c>
      <c r="D133" s="106">
        <f t="shared" si="7"/>
        <v>58.49</v>
      </c>
      <c r="E133" s="106">
        <f t="shared" si="9"/>
        <v>21.582061126632212</v>
      </c>
      <c r="F133" s="106">
        <f t="shared" si="10"/>
        <v>80.069999999999993</v>
      </c>
      <c r="G133" s="106">
        <f t="shared" si="8"/>
        <v>15930.71215042388</v>
      </c>
    </row>
    <row r="134" spans="1:7">
      <c r="A134" s="105">
        <f t="shared" si="11"/>
        <v>46966</v>
      </c>
      <c r="B134" s="90">
        <v>118</v>
      </c>
      <c r="C134" s="75">
        <f t="shared" si="6"/>
        <v>15930.71215042388</v>
      </c>
      <c r="D134" s="106">
        <f t="shared" si="7"/>
        <v>58.41</v>
      </c>
      <c r="E134" s="106">
        <f t="shared" si="9"/>
        <v>21.661195350763197</v>
      </c>
      <c r="F134" s="106">
        <f t="shared" si="10"/>
        <v>80.069999999999993</v>
      </c>
      <c r="G134" s="106">
        <f t="shared" si="8"/>
        <v>15909.050955073117</v>
      </c>
    </row>
    <row r="135" spans="1:7">
      <c r="A135" s="105">
        <f t="shared" si="11"/>
        <v>46997</v>
      </c>
      <c r="B135" s="90">
        <v>119</v>
      </c>
      <c r="C135" s="75">
        <f t="shared" si="6"/>
        <v>15909.050955073117</v>
      </c>
      <c r="D135" s="106">
        <f t="shared" si="7"/>
        <v>58.33</v>
      </c>
      <c r="E135" s="106">
        <f t="shared" si="9"/>
        <v>21.740619733715995</v>
      </c>
      <c r="F135" s="106">
        <f t="shared" si="10"/>
        <v>80.069999999999993</v>
      </c>
      <c r="G135" s="106">
        <f t="shared" si="8"/>
        <v>15887.3103353394</v>
      </c>
    </row>
    <row r="136" spans="1:7">
      <c r="A136" s="105">
        <f t="shared" si="11"/>
        <v>47027</v>
      </c>
      <c r="B136" s="90">
        <v>120</v>
      </c>
      <c r="C136" s="75">
        <f t="shared" si="6"/>
        <v>15887.3103353394</v>
      </c>
      <c r="D136" s="106">
        <f t="shared" si="7"/>
        <v>58.25</v>
      </c>
      <c r="E136" s="106">
        <f t="shared" si="9"/>
        <v>21.820335339406284</v>
      </c>
      <c r="F136" s="106">
        <f t="shared" si="10"/>
        <v>80.069999999999993</v>
      </c>
      <c r="G136" s="106">
        <f t="shared" si="8"/>
        <v>15865.489999999994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241DA-E6C3-4F84-BFA3-799123EE89CC}">
  <dimension ref="A1:R133"/>
  <sheetViews>
    <sheetView topLeftCell="A39" workbookViewId="0">
      <selection activeCell="F40" sqref="F40"/>
    </sheetView>
  </sheetViews>
  <sheetFormatPr defaultRowHeight="15"/>
  <cols>
    <col min="1" max="1" width="9.140625" style="68"/>
    <col min="2" max="2" width="7.85546875" style="68" customWidth="1"/>
    <col min="3" max="3" width="14.7109375" style="68" customWidth="1"/>
    <col min="4" max="4" width="14.28515625" style="68" customWidth="1"/>
    <col min="5" max="7" width="14.7109375" style="68" customWidth="1"/>
    <col min="8" max="11" width="9.140625" style="68"/>
    <col min="12" max="12" width="9.140625" style="129"/>
    <col min="13" max="13" width="7.85546875" style="129" customWidth="1"/>
    <col min="14" max="14" width="14.7109375" style="129" customWidth="1"/>
    <col min="15" max="15" width="14.28515625" style="129" customWidth="1"/>
    <col min="16" max="18" width="14.7109375" style="129" customWidth="1"/>
    <col min="19" max="16384" width="9.140625" style="68"/>
  </cols>
  <sheetData>
    <row r="1" spans="1:18">
      <c r="A1" s="66"/>
      <c r="B1" s="66"/>
      <c r="C1" s="66"/>
      <c r="D1" s="66"/>
      <c r="E1" s="66"/>
      <c r="F1" s="66"/>
      <c r="G1" s="67"/>
      <c r="L1" s="117"/>
      <c r="M1" s="117"/>
      <c r="N1" s="117"/>
      <c r="O1" s="117"/>
      <c r="P1" s="117"/>
      <c r="Q1" s="117"/>
      <c r="R1" s="118"/>
    </row>
    <row r="2" spans="1:18">
      <c r="A2" s="66"/>
      <c r="B2" s="66"/>
      <c r="C2" s="66"/>
      <c r="D2" s="66"/>
      <c r="E2" s="66"/>
      <c r="F2" s="69"/>
      <c r="G2" s="70"/>
      <c r="L2" s="117"/>
      <c r="M2" s="117"/>
      <c r="N2" s="117"/>
      <c r="O2" s="117"/>
      <c r="P2" s="117"/>
      <c r="Q2" s="119"/>
      <c r="R2" s="120"/>
    </row>
    <row r="3" spans="1:18">
      <c r="A3" s="66"/>
      <c r="B3" s="66"/>
      <c r="C3" s="66"/>
      <c r="D3" s="66"/>
      <c r="E3" s="66"/>
      <c r="F3" s="69"/>
      <c r="G3" s="70"/>
      <c r="L3" s="117"/>
      <c r="M3" s="117"/>
      <c r="N3" s="117"/>
      <c r="O3" s="117"/>
      <c r="P3" s="117"/>
      <c r="Q3" s="119"/>
      <c r="R3" s="120"/>
    </row>
    <row r="4" spans="1:18" ht="21">
      <c r="A4" s="66"/>
      <c r="B4" s="73" t="s">
        <v>48</v>
      </c>
      <c r="C4" s="66"/>
      <c r="D4" s="66"/>
      <c r="E4" s="74"/>
      <c r="F4" s="75"/>
      <c r="G4" s="66"/>
      <c r="K4" s="79"/>
      <c r="L4" s="117"/>
      <c r="M4" s="121" t="s">
        <v>67</v>
      </c>
      <c r="N4" s="117"/>
      <c r="O4" s="117"/>
      <c r="P4" s="119"/>
      <c r="Q4" s="122"/>
      <c r="R4" s="117"/>
    </row>
    <row r="5" spans="1:18">
      <c r="A5" s="66"/>
      <c r="B5" s="66"/>
      <c r="C5" s="66"/>
      <c r="D5" s="66"/>
      <c r="E5" s="66"/>
      <c r="F5" s="75"/>
      <c r="G5" s="66"/>
      <c r="K5" s="81"/>
      <c r="L5" s="117"/>
      <c r="M5" s="117"/>
      <c r="N5" s="117"/>
      <c r="O5" s="117"/>
      <c r="P5" s="117"/>
      <c r="Q5" s="122"/>
      <c r="R5" s="117"/>
    </row>
    <row r="6" spans="1:18">
      <c r="A6" s="66"/>
      <c r="B6" s="82" t="s">
        <v>50</v>
      </c>
      <c r="C6" s="83"/>
      <c r="D6" s="84"/>
      <c r="E6" s="113">
        <v>43405</v>
      </c>
      <c r="F6" s="85"/>
      <c r="G6" s="66"/>
      <c r="K6" s="88"/>
      <c r="L6" s="117"/>
      <c r="M6" s="123" t="s">
        <v>50</v>
      </c>
      <c r="N6" s="124"/>
      <c r="O6" s="125"/>
      <c r="P6" s="126">
        <v>43405</v>
      </c>
      <c r="Q6" s="127"/>
      <c r="R6" s="117"/>
    </row>
    <row r="7" spans="1:18">
      <c r="A7" s="66"/>
      <c r="B7" s="89" t="s">
        <v>51</v>
      </c>
      <c r="C7" s="90"/>
      <c r="E7" s="91">
        <v>120</v>
      </c>
      <c r="F7" s="92" t="s">
        <v>52</v>
      </c>
      <c r="K7" s="93"/>
      <c r="L7" s="117"/>
      <c r="M7" s="128" t="s">
        <v>51</v>
      </c>
      <c r="N7" s="119"/>
      <c r="P7" s="130">
        <v>120</v>
      </c>
      <c r="Q7" s="131" t="s">
        <v>52</v>
      </c>
    </row>
    <row r="8" spans="1:18">
      <c r="A8" s="66"/>
      <c r="B8" s="89" t="s">
        <v>68</v>
      </c>
      <c r="C8" s="90"/>
      <c r="D8" s="94">
        <f>E6-1</f>
        <v>43404</v>
      </c>
      <c r="E8" s="114">
        <v>152683.26</v>
      </c>
      <c r="F8" s="92" t="s">
        <v>54</v>
      </c>
      <c r="K8" s="93"/>
      <c r="L8" s="117"/>
      <c r="M8" s="128" t="s">
        <v>68</v>
      </c>
      <c r="N8" s="119"/>
      <c r="O8" s="132">
        <f>P6-1</f>
        <v>43404</v>
      </c>
      <c r="P8" s="144">
        <v>19658.650000000001</v>
      </c>
      <c r="Q8" s="131" t="s">
        <v>54</v>
      </c>
    </row>
    <row r="9" spans="1:18">
      <c r="A9" s="66"/>
      <c r="B9" s="89" t="s">
        <v>58</v>
      </c>
      <c r="C9" s="90"/>
      <c r="E9" s="114">
        <v>41436.26</v>
      </c>
      <c r="F9" s="92" t="s">
        <v>54</v>
      </c>
      <c r="G9" s="109"/>
      <c r="K9" s="93"/>
      <c r="L9" s="117"/>
      <c r="M9" s="128" t="s">
        <v>58</v>
      </c>
      <c r="N9" s="119"/>
      <c r="P9" s="133">
        <v>0</v>
      </c>
      <c r="Q9" s="131" t="s">
        <v>54</v>
      </c>
      <c r="R9" s="134"/>
    </row>
    <row r="10" spans="1:18">
      <c r="A10" s="66"/>
      <c r="B10" s="98" t="s">
        <v>59</v>
      </c>
      <c r="C10" s="99"/>
      <c r="D10" s="100"/>
      <c r="E10" s="112">
        <v>4.3999999999999997E-2</v>
      </c>
      <c r="F10" s="101"/>
      <c r="G10" s="102"/>
      <c r="K10" s="93"/>
      <c r="L10" s="117"/>
      <c r="M10" s="135" t="s">
        <v>59</v>
      </c>
      <c r="N10" s="136"/>
      <c r="O10" s="137"/>
      <c r="P10" s="138">
        <v>4.3999999999999997E-2</v>
      </c>
      <c r="Q10" s="139"/>
      <c r="R10" s="117"/>
    </row>
    <row r="11" spans="1:18">
      <c r="A11" s="66"/>
      <c r="B11" s="91"/>
      <c r="C11" s="90"/>
      <c r="E11" s="103"/>
      <c r="F11" s="91"/>
      <c r="G11" s="102"/>
      <c r="K11" s="93"/>
      <c r="L11" s="117"/>
      <c r="M11" s="130"/>
      <c r="N11" s="119"/>
      <c r="P11" s="140"/>
      <c r="Q11" s="130"/>
      <c r="R11" s="117"/>
    </row>
    <row r="12" spans="1:18">
      <c r="K12" s="93"/>
    </row>
    <row r="13" spans="1:18" ht="15.75" thickBot="1">
      <c r="A13" s="104" t="s">
        <v>60</v>
      </c>
      <c r="B13" s="104" t="s">
        <v>61</v>
      </c>
      <c r="C13" s="104" t="s">
        <v>62</v>
      </c>
      <c r="D13" s="104" t="s">
        <v>63</v>
      </c>
      <c r="E13" s="104" t="s">
        <v>64</v>
      </c>
      <c r="F13" s="104" t="s">
        <v>65</v>
      </c>
      <c r="G13" s="104" t="s">
        <v>66</v>
      </c>
      <c r="K13" s="93"/>
      <c r="L13" s="141" t="s">
        <v>60</v>
      </c>
      <c r="M13" s="141" t="s">
        <v>61</v>
      </c>
      <c r="N13" s="141" t="s">
        <v>62</v>
      </c>
      <c r="O13" s="141" t="s">
        <v>63</v>
      </c>
      <c r="P13" s="141" t="s">
        <v>64</v>
      </c>
      <c r="Q13" s="141" t="s">
        <v>65</v>
      </c>
      <c r="R13" s="141" t="s">
        <v>66</v>
      </c>
    </row>
    <row r="14" spans="1:18">
      <c r="A14" s="105">
        <f>E6</f>
        <v>43405</v>
      </c>
      <c r="B14" s="90">
        <v>1</v>
      </c>
      <c r="C14" s="75">
        <f>E8</f>
        <v>152683.26</v>
      </c>
      <c r="D14" s="106">
        <f>ROUND(C14*$E$10/12,2)</f>
        <v>559.84</v>
      </c>
      <c r="E14" s="106">
        <f>PPMT($E$10/12,B14,$E$7,-$E$8,$E$9,0)-290.0045</f>
        <v>449.68098172003033</v>
      </c>
      <c r="F14" s="106">
        <f>D14+E14</f>
        <v>1009.5209817200304</v>
      </c>
      <c r="G14" s="106">
        <f>C14-E14</f>
        <v>152233.57901827997</v>
      </c>
      <c r="K14" s="93"/>
      <c r="L14" s="142">
        <f>P6</f>
        <v>43405</v>
      </c>
      <c r="M14" s="119">
        <v>1</v>
      </c>
      <c r="N14" s="122">
        <f>P8</f>
        <v>19658.650000000001</v>
      </c>
      <c r="O14" s="143">
        <f>ROUND(N14*$P$10/12,2)</f>
        <v>72.08</v>
      </c>
      <c r="P14" s="143">
        <f>PPMT($P$10/12,M14,$P$7,-$P$8,$P$9,0)</f>
        <v>130.71110227885222</v>
      </c>
      <c r="Q14" s="143">
        <f>ROUND(PMT($P$10/12,P7,-P8,P9),2)</f>
        <v>202.79</v>
      </c>
      <c r="R14" s="143">
        <f>N14-P14</f>
        <v>19527.938897721149</v>
      </c>
    </row>
    <row r="15" spans="1:18">
      <c r="A15" s="105">
        <f>EDATE(A14,1)</f>
        <v>43435</v>
      </c>
      <c r="B15" s="90">
        <v>2</v>
      </c>
      <c r="C15" s="75">
        <f>G14</f>
        <v>152233.57901827997</v>
      </c>
      <c r="D15" s="106">
        <f t="shared" ref="D15:D72" si="0">ROUND(C15*$E$10/12,2)</f>
        <v>558.19000000000005</v>
      </c>
      <c r="E15" s="106">
        <f t="shared" ref="E15:E26" si="1">PPMT($E$10/12,B15,$E$7,-$E$8,$E$9,0)-290.0045</f>
        <v>452.39316181967047</v>
      </c>
      <c r="F15" s="106">
        <f>F14</f>
        <v>1009.5209817200304</v>
      </c>
      <c r="G15" s="106">
        <f t="shared" ref="G15:G72" si="2">C15-E15</f>
        <v>151781.1858564603</v>
      </c>
      <c r="K15" s="93"/>
      <c r="L15" s="142">
        <f>EDATE(L14,1)</f>
        <v>43435</v>
      </c>
      <c r="M15" s="119">
        <v>2</v>
      </c>
      <c r="N15" s="122">
        <f>R14</f>
        <v>19527.938897721149</v>
      </c>
      <c r="O15" s="143">
        <f t="shared" ref="O15:O78" si="3">ROUND(N15*$P$10/12,2)</f>
        <v>71.599999999999994</v>
      </c>
      <c r="P15" s="143">
        <f t="shared" ref="P15:P78" si="4">PPMT($P$10/12,M15,$P$7,-$P$8,$P$9,0)</f>
        <v>131.19037632054136</v>
      </c>
      <c r="Q15" s="143">
        <f>Q14</f>
        <v>202.79</v>
      </c>
      <c r="R15" s="143">
        <f t="shared" ref="R15:R72" si="5">N15-P15</f>
        <v>19396.748521400608</v>
      </c>
    </row>
    <row r="16" spans="1:18">
      <c r="A16" s="105">
        <f>EDATE(A15,1)</f>
        <v>43466</v>
      </c>
      <c r="B16" s="90">
        <v>3</v>
      </c>
      <c r="C16" s="75">
        <f>G15</f>
        <v>151781.1858564603</v>
      </c>
      <c r="D16" s="106">
        <f t="shared" si="0"/>
        <v>556.53</v>
      </c>
      <c r="E16" s="106">
        <f t="shared" si="1"/>
        <v>455.11528657967597</v>
      </c>
      <c r="F16" s="106">
        <f t="shared" ref="F16:F79" si="6">F15</f>
        <v>1009.5209817200304</v>
      </c>
      <c r="G16" s="106">
        <f t="shared" si="2"/>
        <v>151326.07056988063</v>
      </c>
      <c r="K16" s="93"/>
      <c r="L16" s="142">
        <f>EDATE(L15,1)</f>
        <v>43466</v>
      </c>
      <c r="M16" s="119">
        <v>3</v>
      </c>
      <c r="N16" s="122">
        <f>R15</f>
        <v>19396.748521400608</v>
      </c>
      <c r="O16" s="143">
        <f t="shared" si="3"/>
        <v>71.12</v>
      </c>
      <c r="P16" s="143">
        <f t="shared" si="4"/>
        <v>131.67140770038336</v>
      </c>
      <c r="Q16" s="143">
        <f t="shared" ref="Q16:Q79" si="7">Q15</f>
        <v>202.79</v>
      </c>
      <c r="R16" s="143">
        <f t="shared" si="5"/>
        <v>19265.077113700227</v>
      </c>
    </row>
    <row r="17" spans="1:18">
      <c r="A17" s="105">
        <f t="shared" ref="A17:A80" si="8">EDATE(A16,1)</f>
        <v>43497</v>
      </c>
      <c r="B17" s="90">
        <v>4</v>
      </c>
      <c r="C17" s="75">
        <f t="shared" ref="C17:C72" si="9">G16</f>
        <v>151326.07056988063</v>
      </c>
      <c r="D17" s="106">
        <f t="shared" si="0"/>
        <v>554.86</v>
      </c>
      <c r="E17" s="106">
        <f t="shared" si="1"/>
        <v>457.84739246380138</v>
      </c>
      <c r="F17" s="106">
        <f t="shared" si="6"/>
        <v>1009.5209817200304</v>
      </c>
      <c r="G17" s="106">
        <f t="shared" si="2"/>
        <v>150868.22317741683</v>
      </c>
      <c r="K17" s="93"/>
      <c r="L17" s="142">
        <f t="shared" ref="L17:L80" si="10">EDATE(L16,1)</f>
        <v>43497</v>
      </c>
      <c r="M17" s="119">
        <v>4</v>
      </c>
      <c r="N17" s="122">
        <f t="shared" ref="N17:N72" si="11">R16</f>
        <v>19265.077113700227</v>
      </c>
      <c r="O17" s="143">
        <f t="shared" si="3"/>
        <v>70.64</v>
      </c>
      <c r="P17" s="143">
        <f t="shared" si="4"/>
        <v>132.15420286195143</v>
      </c>
      <c r="Q17" s="143">
        <f t="shared" si="7"/>
        <v>202.79</v>
      </c>
      <c r="R17" s="143">
        <f t="shared" si="5"/>
        <v>19132.922910838275</v>
      </c>
    </row>
    <row r="18" spans="1:18">
      <c r="A18" s="105">
        <f t="shared" si="8"/>
        <v>43525</v>
      </c>
      <c r="B18" s="90">
        <v>5</v>
      </c>
      <c r="C18" s="75">
        <f t="shared" si="9"/>
        <v>150868.22317741683</v>
      </c>
      <c r="D18" s="106">
        <f t="shared" si="0"/>
        <v>553.17999999999995</v>
      </c>
      <c r="E18" s="106">
        <f t="shared" si="1"/>
        <v>460.58951606950211</v>
      </c>
      <c r="F18" s="106">
        <f t="shared" si="6"/>
        <v>1009.5209817200304</v>
      </c>
      <c r="G18" s="106">
        <f t="shared" si="2"/>
        <v>150407.63366134732</v>
      </c>
      <c r="K18" s="93"/>
      <c r="L18" s="142">
        <f t="shared" si="10"/>
        <v>43525</v>
      </c>
      <c r="M18" s="119">
        <v>5</v>
      </c>
      <c r="N18" s="122">
        <f t="shared" si="11"/>
        <v>19132.922910838275</v>
      </c>
      <c r="O18" s="143">
        <f t="shared" si="3"/>
        <v>70.150000000000006</v>
      </c>
      <c r="P18" s="143">
        <f t="shared" si="4"/>
        <v>132.63876827244525</v>
      </c>
      <c r="Q18" s="143">
        <f t="shared" si="7"/>
        <v>202.79</v>
      </c>
      <c r="R18" s="143">
        <f t="shared" si="5"/>
        <v>19000.28414256583</v>
      </c>
    </row>
    <row r="19" spans="1:18">
      <c r="A19" s="105">
        <f t="shared" si="8"/>
        <v>43556</v>
      </c>
      <c r="B19" s="90">
        <v>6</v>
      </c>
      <c r="C19" s="75">
        <f t="shared" si="9"/>
        <v>150407.63366134732</v>
      </c>
      <c r="D19" s="106">
        <f t="shared" si="0"/>
        <v>551.49</v>
      </c>
      <c r="E19" s="106">
        <f t="shared" si="1"/>
        <v>463.34169412842346</v>
      </c>
      <c r="F19" s="106">
        <f t="shared" si="6"/>
        <v>1009.5209817200304</v>
      </c>
      <c r="G19" s="106">
        <f t="shared" si="2"/>
        <v>149944.29196721889</v>
      </c>
      <c r="K19" s="93"/>
      <c r="L19" s="142">
        <f t="shared" si="10"/>
        <v>43556</v>
      </c>
      <c r="M19" s="119">
        <v>6</v>
      </c>
      <c r="N19" s="122">
        <f t="shared" si="11"/>
        <v>19000.28414256583</v>
      </c>
      <c r="O19" s="143">
        <f t="shared" si="3"/>
        <v>69.67</v>
      </c>
      <c r="P19" s="143">
        <f t="shared" si="4"/>
        <v>133.12511042277754</v>
      </c>
      <c r="Q19" s="143">
        <f t="shared" si="7"/>
        <v>202.79</v>
      </c>
      <c r="R19" s="143">
        <f t="shared" si="5"/>
        <v>18867.159032143052</v>
      </c>
    </row>
    <row r="20" spans="1:18">
      <c r="A20" s="105">
        <f t="shared" si="8"/>
        <v>43586</v>
      </c>
      <c r="B20" s="90">
        <v>7</v>
      </c>
      <c r="C20" s="75">
        <f t="shared" si="9"/>
        <v>149944.29196721889</v>
      </c>
      <c r="D20" s="106">
        <f t="shared" si="0"/>
        <v>549.79999999999995</v>
      </c>
      <c r="E20" s="106">
        <f t="shared" si="1"/>
        <v>466.1039635068945</v>
      </c>
      <c r="F20" s="106">
        <f t="shared" si="6"/>
        <v>1009.5209817200304</v>
      </c>
      <c r="G20" s="106">
        <f t="shared" si="2"/>
        <v>149478.18800371198</v>
      </c>
      <c r="K20" s="93"/>
      <c r="L20" s="142">
        <f t="shared" si="10"/>
        <v>43586</v>
      </c>
      <c r="M20" s="119">
        <v>7</v>
      </c>
      <c r="N20" s="122">
        <f t="shared" si="11"/>
        <v>18867.159032143052</v>
      </c>
      <c r="O20" s="143">
        <f t="shared" si="3"/>
        <v>69.180000000000007</v>
      </c>
      <c r="P20" s="143">
        <f t="shared" si="4"/>
        <v>133.61323582766107</v>
      </c>
      <c r="Q20" s="143">
        <f t="shared" si="7"/>
        <v>202.79</v>
      </c>
      <c r="R20" s="143">
        <f t="shared" si="5"/>
        <v>18733.545796315389</v>
      </c>
    </row>
    <row r="21" spans="1:18">
      <c r="A21" s="105">
        <f>EDATE(A20,1)</f>
        <v>43617</v>
      </c>
      <c r="B21" s="90">
        <v>8</v>
      </c>
      <c r="C21" s="75">
        <f t="shared" si="9"/>
        <v>149478.18800371198</v>
      </c>
      <c r="D21" s="106">
        <f t="shared" si="0"/>
        <v>548.09</v>
      </c>
      <c r="E21" s="106">
        <f t="shared" si="1"/>
        <v>468.87636120641957</v>
      </c>
      <c r="F21" s="106">
        <f t="shared" si="6"/>
        <v>1009.5209817200304</v>
      </c>
      <c r="G21" s="106">
        <f t="shared" si="2"/>
        <v>149009.31164250558</v>
      </c>
      <c r="K21" s="93"/>
      <c r="L21" s="142">
        <f>EDATE(L20,1)</f>
        <v>43617</v>
      </c>
      <c r="M21" s="119">
        <v>8</v>
      </c>
      <c r="N21" s="122">
        <f t="shared" si="11"/>
        <v>18733.545796315389</v>
      </c>
      <c r="O21" s="143">
        <f t="shared" si="3"/>
        <v>68.69</v>
      </c>
      <c r="P21" s="143">
        <f t="shared" si="4"/>
        <v>134.10315102569581</v>
      </c>
      <c r="Q21" s="143">
        <f t="shared" si="7"/>
        <v>202.79</v>
      </c>
      <c r="R21" s="143">
        <f t="shared" si="5"/>
        <v>18599.442645289695</v>
      </c>
    </row>
    <row r="22" spans="1:18">
      <c r="A22" s="105">
        <f t="shared" si="8"/>
        <v>43647</v>
      </c>
      <c r="B22" s="90">
        <v>9</v>
      </c>
      <c r="C22" s="75">
        <f t="shared" si="9"/>
        <v>149009.31164250558</v>
      </c>
      <c r="D22" s="106">
        <f t="shared" si="0"/>
        <v>546.37</v>
      </c>
      <c r="E22" s="106">
        <f t="shared" si="1"/>
        <v>471.65892436417664</v>
      </c>
      <c r="F22" s="106">
        <f t="shared" si="6"/>
        <v>1009.5209817200304</v>
      </c>
      <c r="G22" s="106">
        <f t="shared" si="2"/>
        <v>148537.65271814141</v>
      </c>
      <c r="K22" s="93"/>
      <c r="L22" s="142">
        <f t="shared" si="10"/>
        <v>43647</v>
      </c>
      <c r="M22" s="119">
        <v>9</v>
      </c>
      <c r="N22" s="122">
        <f t="shared" si="11"/>
        <v>18599.442645289695</v>
      </c>
      <c r="O22" s="143">
        <f t="shared" si="3"/>
        <v>68.2</v>
      </c>
      <c r="P22" s="143">
        <f t="shared" si="4"/>
        <v>134.59486257945673</v>
      </c>
      <c r="Q22" s="143">
        <f t="shared" si="7"/>
        <v>202.79</v>
      </c>
      <c r="R22" s="143">
        <f t="shared" si="5"/>
        <v>18464.84778271024</v>
      </c>
    </row>
    <row r="23" spans="1:18">
      <c r="A23" s="105">
        <f t="shared" si="8"/>
        <v>43678</v>
      </c>
      <c r="B23" s="90">
        <v>10</v>
      </c>
      <c r="C23" s="75">
        <f t="shared" si="9"/>
        <v>148537.65271814141</v>
      </c>
      <c r="D23" s="106">
        <f t="shared" si="0"/>
        <v>544.64</v>
      </c>
      <c r="E23" s="106">
        <f t="shared" si="1"/>
        <v>474.45169025351186</v>
      </c>
      <c r="F23" s="106">
        <f t="shared" si="6"/>
        <v>1009.5209817200304</v>
      </c>
      <c r="G23" s="106">
        <f t="shared" si="2"/>
        <v>148063.2010278879</v>
      </c>
      <c r="K23" s="93"/>
      <c r="L23" s="142">
        <f t="shared" si="10"/>
        <v>43678</v>
      </c>
      <c r="M23" s="119">
        <v>10</v>
      </c>
      <c r="N23" s="122">
        <f t="shared" si="11"/>
        <v>18464.84778271024</v>
      </c>
      <c r="O23" s="143">
        <f t="shared" si="3"/>
        <v>67.7</v>
      </c>
      <c r="P23" s="143">
        <f t="shared" si="4"/>
        <v>135.08837707558138</v>
      </c>
      <c r="Q23" s="143">
        <f t="shared" si="7"/>
        <v>202.79</v>
      </c>
      <c r="R23" s="143">
        <f t="shared" si="5"/>
        <v>18329.759405634657</v>
      </c>
    </row>
    <row r="24" spans="1:18">
      <c r="A24" s="105">
        <f t="shared" si="8"/>
        <v>43709</v>
      </c>
      <c r="B24" s="90">
        <v>11</v>
      </c>
      <c r="C24" s="75">
        <f t="shared" si="9"/>
        <v>148063.2010278879</v>
      </c>
      <c r="D24" s="106">
        <f t="shared" si="0"/>
        <v>542.9</v>
      </c>
      <c r="E24" s="106">
        <f t="shared" si="1"/>
        <v>477.25469628444137</v>
      </c>
      <c r="F24" s="106">
        <f t="shared" si="6"/>
        <v>1009.5209817200304</v>
      </c>
      <c r="G24" s="106">
        <f t="shared" si="2"/>
        <v>147585.94633160345</v>
      </c>
      <c r="L24" s="142">
        <f t="shared" si="10"/>
        <v>43709</v>
      </c>
      <c r="M24" s="119">
        <v>11</v>
      </c>
      <c r="N24" s="122">
        <f t="shared" si="11"/>
        <v>18329.759405634657</v>
      </c>
      <c r="O24" s="143">
        <f t="shared" si="3"/>
        <v>67.209999999999994</v>
      </c>
      <c r="P24" s="143">
        <f t="shared" si="4"/>
        <v>135.58370112485849</v>
      </c>
      <c r="Q24" s="143">
        <f t="shared" si="7"/>
        <v>202.79</v>
      </c>
      <c r="R24" s="143">
        <f t="shared" si="5"/>
        <v>18194.175704509798</v>
      </c>
    </row>
    <row r="25" spans="1:18">
      <c r="A25" s="105">
        <f t="shared" si="8"/>
        <v>43739</v>
      </c>
      <c r="B25" s="90">
        <v>12</v>
      </c>
      <c r="C25" s="75">
        <f t="shared" si="9"/>
        <v>147585.94633160345</v>
      </c>
      <c r="D25" s="106">
        <f t="shared" si="0"/>
        <v>541.15</v>
      </c>
      <c r="E25" s="106">
        <f t="shared" si="1"/>
        <v>480.06798000415108</v>
      </c>
      <c r="F25" s="106">
        <f t="shared" si="6"/>
        <v>1009.5209817200304</v>
      </c>
      <c r="G25" s="106">
        <f t="shared" si="2"/>
        <v>147105.8783515993</v>
      </c>
      <c r="L25" s="142">
        <f t="shared" si="10"/>
        <v>43739</v>
      </c>
      <c r="M25" s="119">
        <v>12</v>
      </c>
      <c r="N25" s="122">
        <f t="shared" si="11"/>
        <v>18194.175704509798</v>
      </c>
      <c r="O25" s="143">
        <f t="shared" si="3"/>
        <v>66.709999999999994</v>
      </c>
      <c r="P25" s="143">
        <f t="shared" si="4"/>
        <v>136.08084136231631</v>
      </c>
      <c r="Q25" s="143">
        <f t="shared" si="7"/>
        <v>202.79</v>
      </c>
      <c r="R25" s="143">
        <f t="shared" si="5"/>
        <v>18058.094863147482</v>
      </c>
    </row>
    <row r="26" spans="1:18">
      <c r="A26" s="105">
        <f t="shared" si="8"/>
        <v>43770</v>
      </c>
      <c r="B26" s="90">
        <v>13</v>
      </c>
      <c r="C26" s="75">
        <f t="shared" si="9"/>
        <v>147105.8783515993</v>
      </c>
      <c r="D26" s="106">
        <f t="shared" si="0"/>
        <v>539.39</v>
      </c>
      <c r="E26" s="106">
        <f t="shared" si="1"/>
        <v>482.89157909749963</v>
      </c>
      <c r="F26" s="106">
        <f t="shared" si="6"/>
        <v>1009.5209817200304</v>
      </c>
      <c r="G26" s="106">
        <f t="shared" si="2"/>
        <v>146622.98677250181</v>
      </c>
      <c r="L26" s="142">
        <f t="shared" si="10"/>
        <v>43770</v>
      </c>
      <c r="M26" s="119">
        <v>13</v>
      </c>
      <c r="N26" s="122">
        <f t="shared" si="11"/>
        <v>18058.094863147482</v>
      </c>
      <c r="O26" s="143">
        <f t="shared" si="3"/>
        <v>66.209999999999994</v>
      </c>
      <c r="P26" s="143">
        <f t="shared" si="4"/>
        <v>136.57980444731149</v>
      </c>
      <c r="Q26" s="143">
        <f t="shared" si="7"/>
        <v>202.79</v>
      </c>
      <c r="R26" s="143">
        <f t="shared" si="5"/>
        <v>17921.51505870017</v>
      </c>
    </row>
    <row r="27" spans="1:18">
      <c r="A27" s="105">
        <f t="shared" si="8"/>
        <v>43800</v>
      </c>
      <c r="B27" s="90">
        <v>14</v>
      </c>
      <c r="C27" s="75">
        <f t="shared" si="9"/>
        <v>146622.98677250181</v>
      </c>
      <c r="D27" s="106">
        <f t="shared" si="0"/>
        <v>537.62</v>
      </c>
      <c r="E27" s="106">
        <f>PPMT($E$10/12,B27,$E$7,-$E$8,$E$9,0)-289.98</f>
        <v>485.75003138752379</v>
      </c>
      <c r="F27" s="106">
        <f t="shared" si="6"/>
        <v>1009.5209817200304</v>
      </c>
      <c r="G27" s="106">
        <f t="shared" si="2"/>
        <v>146137.23674111429</v>
      </c>
      <c r="L27" s="142">
        <f t="shared" si="10"/>
        <v>43800</v>
      </c>
      <c r="M27" s="119">
        <v>14</v>
      </c>
      <c r="N27" s="122">
        <f t="shared" si="11"/>
        <v>17921.51505870017</v>
      </c>
      <c r="O27" s="143">
        <f t="shared" si="3"/>
        <v>65.709999999999994</v>
      </c>
      <c r="P27" s="143">
        <f t="shared" si="4"/>
        <v>137.08059706361831</v>
      </c>
      <c r="Q27" s="143">
        <f t="shared" si="7"/>
        <v>202.79</v>
      </c>
      <c r="R27" s="143">
        <f t="shared" si="5"/>
        <v>17784.434461636552</v>
      </c>
    </row>
    <row r="28" spans="1:18">
      <c r="A28" s="105">
        <f t="shared" si="8"/>
        <v>43831</v>
      </c>
      <c r="B28" s="90">
        <v>15</v>
      </c>
      <c r="C28" s="75">
        <f t="shared" si="9"/>
        <v>146137.23674111429</v>
      </c>
      <c r="D28" s="106">
        <f t="shared" si="0"/>
        <v>535.84</v>
      </c>
      <c r="E28" s="106">
        <f t="shared" ref="E28:E78" si="12">PPMT($E$10/12,B28,$E$7,-$E$8,$E$9,0)</f>
        <v>778.5743748359447</v>
      </c>
      <c r="F28" s="106">
        <f>ROUND(PMT($E$10/12,$E$7-14,-$C$28,$E$9),2)</f>
        <v>1345.82</v>
      </c>
      <c r="G28" s="106">
        <f t="shared" si="2"/>
        <v>145358.66236627835</v>
      </c>
      <c r="L28" s="142">
        <f t="shared" si="10"/>
        <v>43831</v>
      </c>
      <c r="M28" s="119">
        <v>15</v>
      </c>
      <c r="N28" s="122">
        <f t="shared" si="11"/>
        <v>17784.434461636552</v>
      </c>
      <c r="O28" s="143">
        <f t="shared" si="3"/>
        <v>65.209999999999994</v>
      </c>
      <c r="P28" s="143">
        <f t="shared" si="4"/>
        <v>137.58322591951821</v>
      </c>
      <c r="Q28" s="143">
        <f t="shared" si="7"/>
        <v>202.79</v>
      </c>
      <c r="R28" s="143">
        <f t="shared" si="5"/>
        <v>17646.851235717033</v>
      </c>
    </row>
    <row r="29" spans="1:18">
      <c r="A29" s="105">
        <f t="shared" si="8"/>
        <v>43862</v>
      </c>
      <c r="B29" s="90">
        <v>16</v>
      </c>
      <c r="C29" s="75">
        <f t="shared" si="9"/>
        <v>145358.66236627835</v>
      </c>
      <c r="D29" s="106">
        <f t="shared" si="0"/>
        <v>532.98</v>
      </c>
      <c r="E29" s="106">
        <f t="shared" si="12"/>
        <v>781.42914754367655</v>
      </c>
      <c r="F29" s="106">
        <f t="shared" si="6"/>
        <v>1345.82</v>
      </c>
      <c r="G29" s="106">
        <f t="shared" si="2"/>
        <v>144577.23321873468</v>
      </c>
      <c r="L29" s="142">
        <f t="shared" si="10"/>
        <v>43862</v>
      </c>
      <c r="M29" s="119">
        <v>16</v>
      </c>
      <c r="N29" s="122">
        <f t="shared" si="11"/>
        <v>17646.851235717033</v>
      </c>
      <c r="O29" s="143">
        <f t="shared" si="3"/>
        <v>64.709999999999994</v>
      </c>
      <c r="P29" s="143">
        <f t="shared" si="4"/>
        <v>138.08769774788982</v>
      </c>
      <c r="Q29" s="143">
        <f t="shared" si="7"/>
        <v>202.79</v>
      </c>
      <c r="R29" s="143">
        <f t="shared" si="5"/>
        <v>17508.763537969142</v>
      </c>
    </row>
    <row r="30" spans="1:18">
      <c r="A30" s="105">
        <f t="shared" si="8"/>
        <v>43891</v>
      </c>
      <c r="B30" s="90">
        <v>17</v>
      </c>
      <c r="C30" s="75">
        <f t="shared" si="9"/>
        <v>144577.23321873468</v>
      </c>
      <c r="D30" s="106">
        <f t="shared" si="0"/>
        <v>530.12</v>
      </c>
      <c r="E30" s="106">
        <f t="shared" si="12"/>
        <v>784.29438775133667</v>
      </c>
      <c r="F30" s="106">
        <f t="shared" si="6"/>
        <v>1345.82</v>
      </c>
      <c r="G30" s="106">
        <f t="shared" si="2"/>
        <v>143792.93883098333</v>
      </c>
      <c r="L30" s="142">
        <f t="shared" si="10"/>
        <v>43891</v>
      </c>
      <c r="M30" s="119">
        <v>17</v>
      </c>
      <c r="N30" s="122">
        <f t="shared" si="11"/>
        <v>17508.763537969142</v>
      </c>
      <c r="O30" s="143">
        <f t="shared" si="3"/>
        <v>64.2</v>
      </c>
      <c r="P30" s="143">
        <f t="shared" si="4"/>
        <v>138.59401930629875</v>
      </c>
      <c r="Q30" s="143">
        <f t="shared" si="7"/>
        <v>202.79</v>
      </c>
      <c r="R30" s="143">
        <f t="shared" si="5"/>
        <v>17370.169518662842</v>
      </c>
    </row>
    <row r="31" spans="1:18">
      <c r="A31" s="105">
        <f t="shared" si="8"/>
        <v>43922</v>
      </c>
      <c r="B31" s="90">
        <v>18</v>
      </c>
      <c r="C31" s="75">
        <f t="shared" si="9"/>
        <v>143792.93883098333</v>
      </c>
      <c r="D31" s="106">
        <f t="shared" si="0"/>
        <v>527.24</v>
      </c>
      <c r="E31" s="106">
        <f t="shared" si="12"/>
        <v>787.17013383975825</v>
      </c>
      <c r="F31" s="106">
        <f t="shared" si="6"/>
        <v>1345.82</v>
      </c>
      <c r="G31" s="106">
        <f t="shared" si="2"/>
        <v>143005.76869714356</v>
      </c>
      <c r="L31" s="142">
        <f t="shared" si="10"/>
        <v>43922</v>
      </c>
      <c r="M31" s="119">
        <v>18</v>
      </c>
      <c r="N31" s="122">
        <f t="shared" si="11"/>
        <v>17370.169518662842</v>
      </c>
      <c r="O31" s="143">
        <f t="shared" si="3"/>
        <v>63.69</v>
      </c>
      <c r="P31" s="143">
        <f t="shared" si="4"/>
        <v>139.10219737708849</v>
      </c>
      <c r="Q31" s="143">
        <f t="shared" si="7"/>
        <v>202.79</v>
      </c>
      <c r="R31" s="143">
        <f t="shared" si="5"/>
        <v>17231.067321285755</v>
      </c>
    </row>
    <row r="32" spans="1:18">
      <c r="A32" s="105">
        <f t="shared" si="8"/>
        <v>43952</v>
      </c>
      <c r="B32" s="90">
        <v>19</v>
      </c>
      <c r="C32" s="75">
        <f t="shared" si="9"/>
        <v>143005.76869714356</v>
      </c>
      <c r="D32" s="106">
        <f t="shared" si="0"/>
        <v>524.35</v>
      </c>
      <c r="E32" s="106">
        <f t="shared" si="12"/>
        <v>790.056424330504</v>
      </c>
      <c r="F32" s="106">
        <f t="shared" si="6"/>
        <v>1345.82</v>
      </c>
      <c r="G32" s="106">
        <f t="shared" si="2"/>
        <v>142215.71227281305</v>
      </c>
      <c r="L32" s="142">
        <f t="shared" si="10"/>
        <v>43952</v>
      </c>
      <c r="M32" s="119">
        <v>19</v>
      </c>
      <c r="N32" s="122">
        <f t="shared" si="11"/>
        <v>17231.067321285755</v>
      </c>
      <c r="O32" s="143">
        <f t="shared" si="3"/>
        <v>63.18</v>
      </c>
      <c r="P32" s="143">
        <f t="shared" si="4"/>
        <v>139.61223876747115</v>
      </c>
      <c r="Q32" s="143">
        <f t="shared" si="7"/>
        <v>202.79</v>
      </c>
      <c r="R32" s="143">
        <f t="shared" si="5"/>
        <v>17091.455082518285</v>
      </c>
    </row>
    <row r="33" spans="1:18">
      <c r="A33" s="105">
        <f t="shared" si="8"/>
        <v>43983</v>
      </c>
      <c r="B33" s="90">
        <v>20</v>
      </c>
      <c r="C33" s="75">
        <f t="shared" si="9"/>
        <v>142215.71227281305</v>
      </c>
      <c r="D33" s="106">
        <f t="shared" si="0"/>
        <v>521.46</v>
      </c>
      <c r="E33" s="106">
        <f t="shared" si="12"/>
        <v>792.95329788638253</v>
      </c>
      <c r="F33" s="106">
        <f t="shared" si="6"/>
        <v>1345.82</v>
      </c>
      <c r="G33" s="106">
        <f t="shared" si="2"/>
        <v>141422.75897492666</v>
      </c>
      <c r="L33" s="142">
        <f t="shared" si="10"/>
        <v>43983</v>
      </c>
      <c r="M33" s="119">
        <v>20</v>
      </c>
      <c r="N33" s="122">
        <f t="shared" si="11"/>
        <v>17091.455082518285</v>
      </c>
      <c r="O33" s="143">
        <f t="shared" si="3"/>
        <v>62.67</v>
      </c>
      <c r="P33" s="143">
        <f t="shared" si="4"/>
        <v>140.12415030961853</v>
      </c>
      <c r="Q33" s="143">
        <f t="shared" si="7"/>
        <v>202.79</v>
      </c>
      <c r="R33" s="143">
        <f t="shared" si="5"/>
        <v>16951.330932208668</v>
      </c>
    </row>
    <row r="34" spans="1:18">
      <c r="A34" s="105">
        <f t="shared" si="8"/>
        <v>44013</v>
      </c>
      <c r="B34" s="90">
        <v>21</v>
      </c>
      <c r="C34" s="75">
        <f t="shared" si="9"/>
        <v>141422.75897492666</v>
      </c>
      <c r="D34" s="106">
        <f t="shared" si="0"/>
        <v>518.54999999999995</v>
      </c>
      <c r="E34" s="106">
        <f t="shared" si="12"/>
        <v>795.86079331196595</v>
      </c>
      <c r="F34" s="106">
        <f t="shared" si="6"/>
        <v>1345.82</v>
      </c>
      <c r="G34" s="106">
        <f t="shared" si="2"/>
        <v>140626.8981816147</v>
      </c>
      <c r="L34" s="142">
        <f t="shared" si="10"/>
        <v>44013</v>
      </c>
      <c r="M34" s="119">
        <v>21</v>
      </c>
      <c r="N34" s="122">
        <f t="shared" si="11"/>
        <v>16951.330932208668</v>
      </c>
      <c r="O34" s="143">
        <f t="shared" si="3"/>
        <v>62.15</v>
      </c>
      <c r="P34" s="143">
        <f t="shared" si="4"/>
        <v>140.63793886075379</v>
      </c>
      <c r="Q34" s="143">
        <f t="shared" si="7"/>
        <v>202.79</v>
      </c>
      <c r="R34" s="143">
        <f t="shared" si="5"/>
        <v>16810.692993347915</v>
      </c>
    </row>
    <row r="35" spans="1:18">
      <c r="A35" s="105">
        <f t="shared" si="8"/>
        <v>44044</v>
      </c>
      <c r="B35" s="90">
        <v>22</v>
      </c>
      <c r="C35" s="75">
        <f t="shared" si="9"/>
        <v>140626.8981816147</v>
      </c>
      <c r="D35" s="106">
        <f t="shared" si="0"/>
        <v>515.63</v>
      </c>
      <c r="E35" s="106">
        <f t="shared" si="12"/>
        <v>798.77894955410977</v>
      </c>
      <c r="F35" s="106">
        <f t="shared" si="6"/>
        <v>1345.82</v>
      </c>
      <c r="G35" s="106">
        <f t="shared" si="2"/>
        <v>139828.11923206059</v>
      </c>
      <c r="L35" s="142">
        <f t="shared" si="10"/>
        <v>44044</v>
      </c>
      <c r="M35" s="119">
        <v>22</v>
      </c>
      <c r="N35" s="122">
        <f t="shared" si="11"/>
        <v>16810.692993347915</v>
      </c>
      <c r="O35" s="143">
        <f t="shared" si="3"/>
        <v>61.64</v>
      </c>
      <c r="P35" s="143">
        <f t="shared" si="4"/>
        <v>141.15361130324322</v>
      </c>
      <c r="Q35" s="143">
        <f t="shared" si="7"/>
        <v>202.79</v>
      </c>
      <c r="R35" s="143">
        <f t="shared" si="5"/>
        <v>16669.539382044673</v>
      </c>
    </row>
    <row r="36" spans="1:18">
      <c r="A36" s="105">
        <f t="shared" si="8"/>
        <v>44075</v>
      </c>
      <c r="B36" s="90">
        <v>23</v>
      </c>
      <c r="C36" s="75">
        <f t="shared" si="9"/>
        <v>139828.11923206059</v>
      </c>
      <c r="D36" s="106">
        <f t="shared" si="0"/>
        <v>512.70000000000005</v>
      </c>
      <c r="E36" s="106">
        <f t="shared" si="12"/>
        <v>801.70780570247496</v>
      </c>
      <c r="F36" s="106">
        <f t="shared" si="6"/>
        <v>1345.82</v>
      </c>
      <c r="G36" s="106">
        <f t="shared" si="2"/>
        <v>139026.41142635813</v>
      </c>
      <c r="L36" s="142">
        <f t="shared" si="10"/>
        <v>44075</v>
      </c>
      <c r="M36" s="119">
        <v>23</v>
      </c>
      <c r="N36" s="122">
        <f t="shared" si="11"/>
        <v>16669.539382044673</v>
      </c>
      <c r="O36" s="143">
        <f t="shared" si="3"/>
        <v>61.12</v>
      </c>
      <c r="P36" s="143">
        <f t="shared" si="4"/>
        <v>141.67117454468848</v>
      </c>
      <c r="Q36" s="143">
        <f t="shared" si="7"/>
        <v>202.79</v>
      </c>
      <c r="R36" s="143">
        <f t="shared" si="5"/>
        <v>16527.868207499985</v>
      </c>
    </row>
    <row r="37" spans="1:18">
      <c r="A37" s="105">
        <f t="shared" si="8"/>
        <v>44105</v>
      </c>
      <c r="B37" s="90">
        <v>24</v>
      </c>
      <c r="C37" s="75">
        <f t="shared" si="9"/>
        <v>139026.41142635813</v>
      </c>
      <c r="D37" s="106">
        <f t="shared" si="0"/>
        <v>509.76</v>
      </c>
      <c r="E37" s="106">
        <f t="shared" si="12"/>
        <v>804.64740099005053</v>
      </c>
      <c r="F37" s="106">
        <f t="shared" si="6"/>
        <v>1345.82</v>
      </c>
      <c r="G37" s="106">
        <f t="shared" si="2"/>
        <v>138221.76402536809</v>
      </c>
      <c r="L37" s="142">
        <f t="shared" si="10"/>
        <v>44105</v>
      </c>
      <c r="M37" s="119">
        <v>24</v>
      </c>
      <c r="N37" s="122">
        <f t="shared" si="11"/>
        <v>16527.868207499985</v>
      </c>
      <c r="O37" s="143">
        <f t="shared" si="3"/>
        <v>60.6</v>
      </c>
      <c r="P37" s="143">
        <f t="shared" si="4"/>
        <v>142.19063551801898</v>
      </c>
      <c r="Q37" s="143">
        <f t="shared" si="7"/>
        <v>202.79</v>
      </c>
      <c r="R37" s="143">
        <f t="shared" si="5"/>
        <v>16385.677571981967</v>
      </c>
    </row>
    <row r="38" spans="1:18">
      <c r="A38" s="105">
        <f t="shared" si="8"/>
        <v>44136</v>
      </c>
      <c r="B38" s="90">
        <v>25</v>
      </c>
      <c r="C38" s="75">
        <f t="shared" si="9"/>
        <v>138221.76402536809</v>
      </c>
      <c r="D38" s="106">
        <f t="shared" si="0"/>
        <v>506.81</v>
      </c>
      <c r="E38" s="106">
        <f t="shared" si="12"/>
        <v>807.59777479368086</v>
      </c>
      <c r="F38" s="106">
        <f t="shared" si="6"/>
        <v>1345.82</v>
      </c>
      <c r="G38" s="106">
        <f t="shared" si="2"/>
        <v>137414.1662505744</v>
      </c>
      <c r="L38" s="142">
        <f t="shared" si="10"/>
        <v>44136</v>
      </c>
      <c r="M38" s="119">
        <v>25</v>
      </c>
      <c r="N38" s="122">
        <f t="shared" si="11"/>
        <v>16385.677571981967</v>
      </c>
      <c r="O38" s="143">
        <f t="shared" si="3"/>
        <v>60.08</v>
      </c>
      <c r="P38" s="143">
        <f t="shared" si="4"/>
        <v>142.71200118158507</v>
      </c>
      <c r="Q38" s="143">
        <f t="shared" si="7"/>
        <v>202.79</v>
      </c>
      <c r="R38" s="143">
        <f t="shared" si="5"/>
        <v>16242.965570800381</v>
      </c>
    </row>
    <row r="39" spans="1:18">
      <c r="A39" s="105">
        <f t="shared" si="8"/>
        <v>44166</v>
      </c>
      <c r="B39" s="90">
        <v>26</v>
      </c>
      <c r="C39" s="75">
        <f t="shared" si="9"/>
        <v>137414.1662505744</v>
      </c>
      <c r="D39" s="106">
        <f t="shared" si="0"/>
        <v>503.85</v>
      </c>
      <c r="E39" s="106">
        <f t="shared" si="12"/>
        <v>810.55896663459089</v>
      </c>
      <c r="F39" s="106">
        <f t="shared" si="6"/>
        <v>1345.82</v>
      </c>
      <c r="G39" s="106">
        <f t="shared" si="2"/>
        <v>136603.60728393981</v>
      </c>
      <c r="L39" s="142">
        <f t="shared" si="10"/>
        <v>44166</v>
      </c>
      <c r="M39" s="119">
        <v>26</v>
      </c>
      <c r="N39" s="122">
        <f t="shared" si="11"/>
        <v>16242.965570800381</v>
      </c>
      <c r="O39" s="143">
        <f t="shared" si="3"/>
        <v>59.56</v>
      </c>
      <c r="P39" s="143">
        <f t="shared" si="4"/>
        <v>143.23527851925087</v>
      </c>
      <c r="Q39" s="143">
        <f t="shared" si="7"/>
        <v>202.79</v>
      </c>
      <c r="R39" s="143">
        <f t="shared" si="5"/>
        <v>16099.73029228113</v>
      </c>
    </row>
    <row r="40" spans="1:18">
      <c r="A40" s="105">
        <f t="shared" si="8"/>
        <v>44197</v>
      </c>
      <c r="B40" s="90">
        <v>27</v>
      </c>
      <c r="C40" s="75">
        <f t="shared" si="9"/>
        <v>136603.60728393981</v>
      </c>
      <c r="D40" s="106">
        <f t="shared" si="0"/>
        <v>500.88</v>
      </c>
      <c r="E40" s="106">
        <f t="shared" si="12"/>
        <v>813.53101617891775</v>
      </c>
      <c r="F40" s="106">
        <f t="shared" si="6"/>
        <v>1345.82</v>
      </c>
      <c r="G40" s="106">
        <f t="shared" si="2"/>
        <v>135790.07626776089</v>
      </c>
      <c r="L40" s="142">
        <f t="shared" si="10"/>
        <v>44197</v>
      </c>
      <c r="M40" s="119">
        <v>27</v>
      </c>
      <c r="N40" s="122">
        <f t="shared" si="11"/>
        <v>16099.73029228113</v>
      </c>
      <c r="O40" s="143">
        <f t="shared" si="3"/>
        <v>59.03</v>
      </c>
      <c r="P40" s="143">
        <f t="shared" si="4"/>
        <v>143.76047454048813</v>
      </c>
      <c r="Q40" s="143">
        <f t="shared" si="7"/>
        <v>202.79</v>
      </c>
      <c r="R40" s="143">
        <f t="shared" si="5"/>
        <v>15955.969817740643</v>
      </c>
    </row>
    <row r="41" spans="1:18">
      <c r="A41" s="105">
        <f t="shared" si="8"/>
        <v>44228</v>
      </c>
      <c r="B41" s="90">
        <v>28</v>
      </c>
      <c r="C41" s="75">
        <f t="shared" si="9"/>
        <v>135790.07626776089</v>
      </c>
      <c r="D41" s="106">
        <f t="shared" si="0"/>
        <v>497.9</v>
      </c>
      <c r="E41" s="106">
        <f t="shared" si="12"/>
        <v>816.51396323824054</v>
      </c>
      <c r="F41" s="106">
        <f t="shared" si="6"/>
        <v>1345.82</v>
      </c>
      <c r="G41" s="106">
        <f t="shared" si="2"/>
        <v>134973.56230452264</v>
      </c>
      <c r="L41" s="142">
        <f t="shared" si="10"/>
        <v>44228</v>
      </c>
      <c r="M41" s="119">
        <v>28</v>
      </c>
      <c r="N41" s="122">
        <f t="shared" si="11"/>
        <v>15955.969817740643</v>
      </c>
      <c r="O41" s="143">
        <f t="shared" si="3"/>
        <v>58.51</v>
      </c>
      <c r="P41" s="143">
        <f t="shared" si="4"/>
        <v>144.28759628046993</v>
      </c>
      <c r="Q41" s="143">
        <f t="shared" si="7"/>
        <v>202.79</v>
      </c>
      <c r="R41" s="143">
        <f t="shared" si="5"/>
        <v>15811.682221460173</v>
      </c>
    </row>
    <row r="42" spans="1:18">
      <c r="A42" s="105">
        <f t="shared" si="8"/>
        <v>44256</v>
      </c>
      <c r="B42" s="90">
        <v>29</v>
      </c>
      <c r="C42" s="75">
        <f t="shared" si="9"/>
        <v>134973.56230452264</v>
      </c>
      <c r="D42" s="106">
        <f t="shared" si="0"/>
        <v>494.9</v>
      </c>
      <c r="E42" s="106">
        <f t="shared" si="12"/>
        <v>819.50784777011415</v>
      </c>
      <c r="F42" s="106">
        <f t="shared" si="6"/>
        <v>1345.82</v>
      </c>
      <c r="G42" s="106">
        <f t="shared" si="2"/>
        <v>134154.05445675252</v>
      </c>
      <c r="L42" s="142">
        <f t="shared" si="10"/>
        <v>44256</v>
      </c>
      <c r="M42" s="119">
        <v>29</v>
      </c>
      <c r="N42" s="122">
        <f t="shared" si="11"/>
        <v>15811.682221460173</v>
      </c>
      <c r="O42" s="143">
        <f t="shared" si="3"/>
        <v>57.98</v>
      </c>
      <c r="P42" s="143">
        <f t="shared" si="4"/>
        <v>144.81665080016498</v>
      </c>
      <c r="Q42" s="143">
        <f t="shared" si="7"/>
        <v>202.79</v>
      </c>
      <c r="R42" s="143">
        <f t="shared" si="5"/>
        <v>15666.865570660008</v>
      </c>
    </row>
    <row r="43" spans="1:18">
      <c r="A43" s="105">
        <f t="shared" si="8"/>
        <v>44287</v>
      </c>
      <c r="B43" s="90">
        <v>30</v>
      </c>
      <c r="C43" s="75">
        <f t="shared" si="9"/>
        <v>134154.05445675252</v>
      </c>
      <c r="D43" s="106">
        <f t="shared" si="0"/>
        <v>491.9</v>
      </c>
      <c r="E43" s="106">
        <f t="shared" si="12"/>
        <v>822.51270987860448</v>
      </c>
      <c r="F43" s="106">
        <f t="shared" si="6"/>
        <v>1345.82</v>
      </c>
      <c r="G43" s="106">
        <f t="shared" si="2"/>
        <v>133331.5417468739</v>
      </c>
      <c r="L43" s="142">
        <f t="shared" si="10"/>
        <v>44287</v>
      </c>
      <c r="M43" s="119">
        <v>30</v>
      </c>
      <c r="N43" s="122">
        <f t="shared" si="11"/>
        <v>15666.865570660008</v>
      </c>
      <c r="O43" s="143">
        <f t="shared" si="3"/>
        <v>57.45</v>
      </c>
      <c r="P43" s="143">
        <f t="shared" si="4"/>
        <v>145.34764518643226</v>
      </c>
      <c r="Q43" s="143">
        <f t="shared" si="7"/>
        <v>202.79</v>
      </c>
      <c r="R43" s="143">
        <f t="shared" si="5"/>
        <v>15521.517925473576</v>
      </c>
    </row>
    <row r="44" spans="1:18">
      <c r="A44" s="105">
        <f t="shared" si="8"/>
        <v>44317</v>
      </c>
      <c r="B44" s="90">
        <v>31</v>
      </c>
      <c r="C44" s="75">
        <f t="shared" si="9"/>
        <v>133331.5417468739</v>
      </c>
      <c r="D44" s="106">
        <f t="shared" si="0"/>
        <v>488.88</v>
      </c>
      <c r="E44" s="106">
        <f t="shared" si="12"/>
        <v>825.52858981482598</v>
      </c>
      <c r="F44" s="106">
        <f t="shared" si="6"/>
        <v>1345.82</v>
      </c>
      <c r="G44" s="106">
        <f t="shared" si="2"/>
        <v>132506.01315705909</v>
      </c>
      <c r="L44" s="142">
        <f t="shared" si="10"/>
        <v>44317</v>
      </c>
      <c r="M44" s="119">
        <v>31</v>
      </c>
      <c r="N44" s="122">
        <f t="shared" si="11"/>
        <v>15521.517925473576</v>
      </c>
      <c r="O44" s="143">
        <f t="shared" si="3"/>
        <v>56.91</v>
      </c>
      <c r="P44" s="143">
        <f t="shared" si="4"/>
        <v>145.8805865521158</v>
      </c>
      <c r="Q44" s="143">
        <f t="shared" si="7"/>
        <v>202.79</v>
      </c>
      <c r="R44" s="143">
        <f t="shared" si="5"/>
        <v>15375.63733892146</v>
      </c>
    </row>
    <row r="45" spans="1:18">
      <c r="A45" s="105">
        <f t="shared" si="8"/>
        <v>44348</v>
      </c>
      <c r="B45" s="90">
        <v>32</v>
      </c>
      <c r="C45" s="75">
        <f t="shared" si="9"/>
        <v>132506.01315705909</v>
      </c>
      <c r="D45" s="106">
        <f t="shared" si="0"/>
        <v>485.86</v>
      </c>
      <c r="E45" s="106">
        <f t="shared" si="12"/>
        <v>828.55552797748032</v>
      </c>
      <c r="F45" s="106">
        <f t="shared" si="6"/>
        <v>1345.82</v>
      </c>
      <c r="G45" s="106">
        <f t="shared" si="2"/>
        <v>131677.45762908162</v>
      </c>
      <c r="L45" s="142">
        <f t="shared" si="10"/>
        <v>44348</v>
      </c>
      <c r="M45" s="119">
        <v>32</v>
      </c>
      <c r="N45" s="122">
        <f t="shared" si="11"/>
        <v>15375.63733892146</v>
      </c>
      <c r="O45" s="143">
        <f t="shared" si="3"/>
        <v>56.38</v>
      </c>
      <c r="P45" s="143">
        <f t="shared" si="4"/>
        <v>146.41548203614022</v>
      </c>
      <c r="Q45" s="143">
        <f t="shared" si="7"/>
        <v>202.79</v>
      </c>
      <c r="R45" s="143">
        <f t="shared" si="5"/>
        <v>15229.22185688532</v>
      </c>
    </row>
    <row r="46" spans="1:18">
      <c r="A46" s="105">
        <f t="shared" si="8"/>
        <v>44378</v>
      </c>
      <c r="B46" s="90">
        <v>33</v>
      </c>
      <c r="C46" s="75">
        <f t="shared" si="9"/>
        <v>131677.45762908162</v>
      </c>
      <c r="D46" s="106">
        <f t="shared" si="0"/>
        <v>482.82</v>
      </c>
      <c r="E46" s="106">
        <f t="shared" si="12"/>
        <v>831.59356491339793</v>
      </c>
      <c r="F46" s="106">
        <f t="shared" si="6"/>
        <v>1345.82</v>
      </c>
      <c r="G46" s="106">
        <f t="shared" si="2"/>
        <v>130845.86406416821</v>
      </c>
      <c r="L46" s="142">
        <f t="shared" si="10"/>
        <v>44378</v>
      </c>
      <c r="M46" s="119">
        <v>33</v>
      </c>
      <c r="N46" s="122">
        <f t="shared" si="11"/>
        <v>15229.22185688532</v>
      </c>
      <c r="O46" s="143">
        <f t="shared" si="3"/>
        <v>55.84</v>
      </c>
      <c r="P46" s="143">
        <f t="shared" si="4"/>
        <v>146.95233880360612</v>
      </c>
      <c r="Q46" s="143">
        <f t="shared" si="7"/>
        <v>202.79</v>
      </c>
      <c r="R46" s="143">
        <f t="shared" si="5"/>
        <v>15082.269518081714</v>
      </c>
    </row>
    <row r="47" spans="1:18">
      <c r="A47" s="105">
        <f t="shared" si="8"/>
        <v>44409</v>
      </c>
      <c r="B47" s="90">
        <v>34</v>
      </c>
      <c r="C47" s="75">
        <f t="shared" si="9"/>
        <v>130845.86406416821</v>
      </c>
      <c r="D47" s="106">
        <f t="shared" si="0"/>
        <v>479.77</v>
      </c>
      <c r="E47" s="106">
        <f t="shared" si="12"/>
        <v>834.64274131808031</v>
      </c>
      <c r="F47" s="106">
        <f t="shared" si="6"/>
        <v>1345.82</v>
      </c>
      <c r="G47" s="106">
        <f t="shared" si="2"/>
        <v>130011.22132285014</v>
      </c>
      <c r="L47" s="142">
        <f t="shared" si="10"/>
        <v>44409</v>
      </c>
      <c r="M47" s="119">
        <v>34</v>
      </c>
      <c r="N47" s="122">
        <f t="shared" si="11"/>
        <v>15082.269518081714</v>
      </c>
      <c r="O47" s="143">
        <f t="shared" si="3"/>
        <v>55.3</v>
      </c>
      <c r="P47" s="143">
        <f t="shared" si="4"/>
        <v>147.49116404588599</v>
      </c>
      <c r="Q47" s="143">
        <f t="shared" si="7"/>
        <v>202.79</v>
      </c>
      <c r="R47" s="143">
        <f t="shared" si="5"/>
        <v>14934.778354035827</v>
      </c>
    </row>
    <row r="48" spans="1:18">
      <c r="A48" s="105">
        <f t="shared" si="8"/>
        <v>44440</v>
      </c>
      <c r="B48" s="90">
        <v>35</v>
      </c>
      <c r="C48" s="75">
        <f t="shared" si="9"/>
        <v>130011.22132285014</v>
      </c>
      <c r="D48" s="106">
        <f t="shared" si="0"/>
        <v>476.71</v>
      </c>
      <c r="E48" s="106">
        <f t="shared" si="12"/>
        <v>837.7030980362465</v>
      </c>
      <c r="F48" s="106">
        <f t="shared" si="6"/>
        <v>1345.82</v>
      </c>
      <c r="G48" s="106">
        <f t="shared" si="2"/>
        <v>129173.51822481389</v>
      </c>
      <c r="L48" s="142">
        <f t="shared" si="10"/>
        <v>44440</v>
      </c>
      <c r="M48" s="119">
        <v>35</v>
      </c>
      <c r="N48" s="122">
        <f t="shared" si="11"/>
        <v>14934.778354035827</v>
      </c>
      <c r="O48" s="143">
        <f t="shared" si="3"/>
        <v>54.76</v>
      </c>
      <c r="P48" s="143">
        <f t="shared" si="4"/>
        <v>148.03196498072089</v>
      </c>
      <c r="Q48" s="143">
        <f t="shared" si="7"/>
        <v>202.79</v>
      </c>
      <c r="R48" s="143">
        <f t="shared" si="5"/>
        <v>14786.746389055106</v>
      </c>
    </row>
    <row r="49" spans="1:18">
      <c r="A49" s="105">
        <f t="shared" si="8"/>
        <v>44470</v>
      </c>
      <c r="B49" s="90">
        <v>36</v>
      </c>
      <c r="C49" s="75">
        <f t="shared" si="9"/>
        <v>129173.51822481389</v>
      </c>
      <c r="D49" s="106">
        <f t="shared" si="0"/>
        <v>473.64</v>
      </c>
      <c r="E49" s="106">
        <f t="shared" si="12"/>
        <v>840.77467606237951</v>
      </c>
      <c r="F49" s="106">
        <f t="shared" si="6"/>
        <v>1345.82</v>
      </c>
      <c r="G49" s="106">
        <f t="shared" si="2"/>
        <v>128332.7435487515</v>
      </c>
      <c r="L49" s="142">
        <f t="shared" si="10"/>
        <v>44470</v>
      </c>
      <c r="M49" s="119">
        <v>36</v>
      </c>
      <c r="N49" s="122">
        <f t="shared" si="11"/>
        <v>14786.746389055106</v>
      </c>
      <c r="O49" s="143">
        <f t="shared" si="3"/>
        <v>54.22</v>
      </c>
      <c r="P49" s="143">
        <f t="shared" si="4"/>
        <v>148.5747488523169</v>
      </c>
      <c r="Q49" s="143">
        <f t="shared" si="7"/>
        <v>202.79</v>
      </c>
      <c r="R49" s="143">
        <f t="shared" si="5"/>
        <v>14638.171640202789</v>
      </c>
    </row>
    <row r="50" spans="1:18">
      <c r="A50" s="105">
        <f t="shared" si="8"/>
        <v>44501</v>
      </c>
      <c r="B50" s="90">
        <v>37</v>
      </c>
      <c r="C50" s="75">
        <f t="shared" si="9"/>
        <v>128332.7435487515</v>
      </c>
      <c r="D50" s="106">
        <f t="shared" si="0"/>
        <v>470.55</v>
      </c>
      <c r="E50" s="106">
        <f t="shared" si="12"/>
        <v>843.85751654127489</v>
      </c>
      <c r="F50" s="106">
        <f t="shared" si="6"/>
        <v>1345.82</v>
      </c>
      <c r="G50" s="106">
        <f t="shared" si="2"/>
        <v>127488.88603221023</v>
      </c>
      <c r="L50" s="142">
        <f t="shared" si="10"/>
        <v>44501</v>
      </c>
      <c r="M50" s="119">
        <v>37</v>
      </c>
      <c r="N50" s="122">
        <f t="shared" si="11"/>
        <v>14638.171640202789</v>
      </c>
      <c r="O50" s="143">
        <f t="shared" si="3"/>
        <v>53.67</v>
      </c>
      <c r="P50" s="143">
        <f t="shared" si="4"/>
        <v>149.11952293144205</v>
      </c>
      <c r="Q50" s="143">
        <f t="shared" si="7"/>
        <v>202.79</v>
      </c>
      <c r="R50" s="143">
        <f t="shared" si="5"/>
        <v>14489.052117271347</v>
      </c>
    </row>
    <row r="51" spans="1:18">
      <c r="A51" s="105">
        <f t="shared" si="8"/>
        <v>44531</v>
      </c>
      <c r="B51" s="90">
        <v>38</v>
      </c>
      <c r="C51" s="75">
        <f t="shared" si="9"/>
        <v>127488.88603221023</v>
      </c>
      <c r="D51" s="106">
        <f t="shared" si="0"/>
        <v>467.46</v>
      </c>
      <c r="E51" s="106">
        <f t="shared" si="12"/>
        <v>846.95166076859289</v>
      </c>
      <c r="F51" s="106">
        <f t="shared" si="6"/>
        <v>1345.82</v>
      </c>
      <c r="G51" s="106">
        <f t="shared" si="2"/>
        <v>126641.93437144163</v>
      </c>
      <c r="L51" s="142">
        <f t="shared" si="10"/>
        <v>44531</v>
      </c>
      <c r="M51" s="119">
        <v>38</v>
      </c>
      <c r="N51" s="122">
        <f t="shared" si="11"/>
        <v>14489.052117271347</v>
      </c>
      <c r="O51" s="143">
        <f t="shared" si="3"/>
        <v>53.13</v>
      </c>
      <c r="P51" s="143">
        <f t="shared" si="4"/>
        <v>149.66629451552402</v>
      </c>
      <c r="Q51" s="143">
        <f t="shared" si="7"/>
        <v>202.79</v>
      </c>
      <c r="R51" s="143">
        <f t="shared" si="5"/>
        <v>14339.385822755823</v>
      </c>
    </row>
    <row r="52" spans="1:18">
      <c r="A52" s="105">
        <f t="shared" si="8"/>
        <v>44562</v>
      </c>
      <c r="B52" s="90">
        <v>39</v>
      </c>
      <c r="C52" s="75">
        <f t="shared" si="9"/>
        <v>126641.93437144163</v>
      </c>
      <c r="D52" s="106">
        <f t="shared" si="0"/>
        <v>464.35</v>
      </c>
      <c r="E52" s="106">
        <f t="shared" si="12"/>
        <v>850.0571501914111</v>
      </c>
      <c r="F52" s="106">
        <f t="shared" si="6"/>
        <v>1345.82</v>
      </c>
      <c r="G52" s="106">
        <f t="shared" si="2"/>
        <v>125791.87722125022</v>
      </c>
      <c r="L52" s="142">
        <f t="shared" si="10"/>
        <v>44562</v>
      </c>
      <c r="M52" s="119">
        <v>39</v>
      </c>
      <c r="N52" s="122">
        <f t="shared" si="11"/>
        <v>14339.385822755823</v>
      </c>
      <c r="O52" s="143">
        <f t="shared" si="3"/>
        <v>52.58</v>
      </c>
      <c r="P52" s="143">
        <f t="shared" si="4"/>
        <v>150.21507092874759</v>
      </c>
      <c r="Q52" s="143">
        <f t="shared" si="7"/>
        <v>202.79</v>
      </c>
      <c r="R52" s="143">
        <f t="shared" si="5"/>
        <v>14189.170751827076</v>
      </c>
    </row>
    <row r="53" spans="1:18">
      <c r="A53" s="105">
        <f t="shared" si="8"/>
        <v>44593</v>
      </c>
      <c r="B53" s="90">
        <v>40</v>
      </c>
      <c r="C53" s="75">
        <f t="shared" si="9"/>
        <v>125791.87722125022</v>
      </c>
      <c r="D53" s="106">
        <f t="shared" si="0"/>
        <v>461.24</v>
      </c>
      <c r="E53" s="106">
        <f t="shared" si="12"/>
        <v>853.17402640877947</v>
      </c>
      <c r="F53" s="106">
        <f t="shared" si="6"/>
        <v>1345.82</v>
      </c>
      <c r="G53" s="106">
        <f t="shared" si="2"/>
        <v>124938.70319484144</v>
      </c>
      <c r="L53" s="142">
        <f t="shared" si="10"/>
        <v>44593</v>
      </c>
      <c r="M53" s="119">
        <v>40</v>
      </c>
      <c r="N53" s="122">
        <f t="shared" si="11"/>
        <v>14189.170751827076</v>
      </c>
      <c r="O53" s="143">
        <f t="shared" si="3"/>
        <v>52.03</v>
      </c>
      <c r="P53" s="143">
        <f t="shared" si="4"/>
        <v>150.76585952215299</v>
      </c>
      <c r="Q53" s="143">
        <f t="shared" si="7"/>
        <v>202.79</v>
      </c>
      <c r="R53" s="143">
        <f t="shared" si="5"/>
        <v>14038.404892304923</v>
      </c>
    </row>
    <row r="54" spans="1:18">
      <c r="A54" s="105">
        <f t="shared" si="8"/>
        <v>44621</v>
      </c>
      <c r="B54" s="90">
        <v>41</v>
      </c>
      <c r="C54" s="75">
        <f t="shared" si="9"/>
        <v>124938.70319484144</v>
      </c>
      <c r="D54" s="106">
        <f t="shared" si="0"/>
        <v>458.11</v>
      </c>
      <c r="E54" s="106">
        <f t="shared" si="12"/>
        <v>856.30233117227851</v>
      </c>
      <c r="F54" s="106">
        <f t="shared" si="6"/>
        <v>1345.82</v>
      </c>
      <c r="G54" s="106">
        <f t="shared" si="2"/>
        <v>124082.40086366916</v>
      </c>
      <c r="L54" s="142">
        <f t="shared" si="10"/>
        <v>44621</v>
      </c>
      <c r="M54" s="119">
        <v>41</v>
      </c>
      <c r="N54" s="122">
        <f t="shared" si="11"/>
        <v>14038.404892304923</v>
      </c>
      <c r="O54" s="143">
        <f t="shared" si="3"/>
        <v>51.47</v>
      </c>
      <c r="P54" s="143">
        <f t="shared" si="4"/>
        <v>151.31866767373424</v>
      </c>
      <c r="Q54" s="143">
        <f t="shared" si="7"/>
        <v>202.79</v>
      </c>
      <c r="R54" s="143">
        <f t="shared" si="5"/>
        <v>13887.086224631188</v>
      </c>
    </row>
    <row r="55" spans="1:18">
      <c r="A55" s="105">
        <f t="shared" si="8"/>
        <v>44652</v>
      </c>
      <c r="B55" s="90">
        <v>42</v>
      </c>
      <c r="C55" s="75">
        <f t="shared" si="9"/>
        <v>124082.40086366916</v>
      </c>
      <c r="D55" s="106">
        <f t="shared" si="0"/>
        <v>454.97</v>
      </c>
      <c r="E55" s="106">
        <f t="shared" si="12"/>
        <v>859.44210638657682</v>
      </c>
      <c r="F55" s="106">
        <f t="shared" si="6"/>
        <v>1345.82</v>
      </c>
      <c r="G55" s="106">
        <f t="shared" si="2"/>
        <v>123222.95875728258</v>
      </c>
      <c r="L55" s="142">
        <f t="shared" si="10"/>
        <v>44652</v>
      </c>
      <c r="M55" s="119">
        <v>42</v>
      </c>
      <c r="N55" s="122">
        <f t="shared" si="11"/>
        <v>13887.086224631188</v>
      </c>
      <c r="O55" s="143">
        <f t="shared" si="3"/>
        <v>50.92</v>
      </c>
      <c r="P55" s="143">
        <f t="shared" si="4"/>
        <v>151.87350278853793</v>
      </c>
      <c r="Q55" s="143">
        <f t="shared" si="7"/>
        <v>202.79</v>
      </c>
      <c r="R55" s="143">
        <f t="shared" si="5"/>
        <v>13735.21272184265</v>
      </c>
    </row>
    <row r="56" spans="1:18">
      <c r="A56" s="105">
        <f t="shared" si="8"/>
        <v>44682</v>
      </c>
      <c r="B56" s="90">
        <v>43</v>
      </c>
      <c r="C56" s="75">
        <f t="shared" si="9"/>
        <v>123222.95875728258</v>
      </c>
      <c r="D56" s="106">
        <f t="shared" si="0"/>
        <v>451.82</v>
      </c>
      <c r="E56" s="106">
        <f t="shared" si="12"/>
        <v>862.59339410999428</v>
      </c>
      <c r="F56" s="106">
        <f t="shared" si="6"/>
        <v>1345.82</v>
      </c>
      <c r="G56" s="106">
        <f t="shared" si="2"/>
        <v>122360.36536317259</v>
      </c>
      <c r="L56" s="142">
        <f t="shared" si="10"/>
        <v>44682</v>
      </c>
      <c r="M56" s="119">
        <v>43</v>
      </c>
      <c r="N56" s="122">
        <f t="shared" si="11"/>
        <v>13735.21272184265</v>
      </c>
      <c r="O56" s="143">
        <f t="shared" si="3"/>
        <v>50.36</v>
      </c>
      <c r="P56" s="143">
        <f t="shared" si="4"/>
        <v>152.43037229876256</v>
      </c>
      <c r="Q56" s="143">
        <f t="shared" si="7"/>
        <v>202.79</v>
      </c>
      <c r="R56" s="143">
        <f t="shared" si="5"/>
        <v>13582.782349543888</v>
      </c>
    </row>
    <row r="57" spans="1:18">
      <c r="A57" s="105">
        <f t="shared" si="8"/>
        <v>44713</v>
      </c>
      <c r="B57" s="90">
        <v>44</v>
      </c>
      <c r="C57" s="75">
        <f t="shared" si="9"/>
        <v>122360.36536317259</v>
      </c>
      <c r="D57" s="106">
        <f t="shared" si="0"/>
        <v>448.65</v>
      </c>
      <c r="E57" s="106">
        <f t="shared" si="12"/>
        <v>865.75623655506422</v>
      </c>
      <c r="F57" s="106">
        <f t="shared" si="6"/>
        <v>1345.82</v>
      </c>
      <c r="G57" s="106">
        <f t="shared" si="2"/>
        <v>121494.60912661752</v>
      </c>
      <c r="L57" s="142">
        <f t="shared" si="10"/>
        <v>44713</v>
      </c>
      <c r="M57" s="119">
        <v>44</v>
      </c>
      <c r="N57" s="122">
        <f t="shared" si="11"/>
        <v>13582.782349543888</v>
      </c>
      <c r="O57" s="143">
        <f t="shared" si="3"/>
        <v>49.8</v>
      </c>
      <c r="P57" s="143">
        <f t="shared" si="4"/>
        <v>152.989283663858</v>
      </c>
      <c r="Q57" s="143">
        <f t="shared" si="7"/>
        <v>202.79</v>
      </c>
      <c r="R57" s="143">
        <f t="shared" si="5"/>
        <v>13429.793065880031</v>
      </c>
    </row>
    <row r="58" spans="1:18">
      <c r="A58" s="105">
        <f t="shared" si="8"/>
        <v>44743</v>
      </c>
      <c r="B58" s="90">
        <v>45</v>
      </c>
      <c r="C58" s="75">
        <f t="shared" si="9"/>
        <v>121494.60912661752</v>
      </c>
      <c r="D58" s="106">
        <f t="shared" si="0"/>
        <v>445.48</v>
      </c>
      <c r="E58" s="106">
        <f t="shared" si="12"/>
        <v>868.93067608909951</v>
      </c>
      <c r="F58" s="106">
        <f t="shared" si="6"/>
        <v>1345.82</v>
      </c>
      <c r="G58" s="106">
        <f t="shared" si="2"/>
        <v>120625.67845052842</v>
      </c>
      <c r="L58" s="142">
        <f t="shared" si="10"/>
        <v>44743</v>
      </c>
      <c r="M58" s="119">
        <v>45</v>
      </c>
      <c r="N58" s="122">
        <f t="shared" si="11"/>
        <v>13429.793065880031</v>
      </c>
      <c r="O58" s="143">
        <f t="shared" si="3"/>
        <v>49.24</v>
      </c>
      <c r="P58" s="143">
        <f t="shared" si="4"/>
        <v>153.55024437062551</v>
      </c>
      <c r="Q58" s="143">
        <f t="shared" si="7"/>
        <v>202.79</v>
      </c>
      <c r="R58" s="143">
        <f t="shared" si="5"/>
        <v>13276.242821509404</v>
      </c>
    </row>
    <row r="59" spans="1:18">
      <c r="A59" s="105">
        <f t="shared" si="8"/>
        <v>44774</v>
      </c>
      <c r="B59" s="90">
        <v>46</v>
      </c>
      <c r="C59" s="75">
        <f t="shared" si="9"/>
        <v>120625.67845052842</v>
      </c>
      <c r="D59" s="106">
        <f t="shared" si="0"/>
        <v>442.29</v>
      </c>
      <c r="E59" s="106">
        <f t="shared" si="12"/>
        <v>872.11675523475947</v>
      </c>
      <c r="F59" s="106">
        <f t="shared" si="6"/>
        <v>1345.82</v>
      </c>
      <c r="G59" s="106">
        <f t="shared" si="2"/>
        <v>119753.56169529365</v>
      </c>
      <c r="L59" s="142">
        <f t="shared" si="10"/>
        <v>44774</v>
      </c>
      <c r="M59" s="119">
        <v>46</v>
      </c>
      <c r="N59" s="122">
        <f t="shared" si="11"/>
        <v>13276.242821509404</v>
      </c>
      <c r="O59" s="143">
        <f t="shared" si="3"/>
        <v>48.68</v>
      </c>
      <c r="P59" s="143">
        <f t="shared" si="4"/>
        <v>154.11326193331777</v>
      </c>
      <c r="Q59" s="143">
        <f t="shared" si="7"/>
        <v>202.79</v>
      </c>
      <c r="R59" s="143">
        <f t="shared" si="5"/>
        <v>13122.129559576086</v>
      </c>
    </row>
    <row r="60" spans="1:18">
      <c r="A60" s="105">
        <f t="shared" si="8"/>
        <v>44805</v>
      </c>
      <c r="B60" s="90">
        <v>47</v>
      </c>
      <c r="C60" s="75">
        <f t="shared" si="9"/>
        <v>119753.56169529365</v>
      </c>
      <c r="D60" s="106">
        <f t="shared" si="0"/>
        <v>439.1</v>
      </c>
      <c r="E60" s="106">
        <f t="shared" si="12"/>
        <v>875.31451667062026</v>
      </c>
      <c r="F60" s="106">
        <f t="shared" si="6"/>
        <v>1345.82</v>
      </c>
      <c r="G60" s="106">
        <f t="shared" si="2"/>
        <v>118878.24717862303</v>
      </c>
      <c r="L60" s="142">
        <f t="shared" si="10"/>
        <v>44805</v>
      </c>
      <c r="M60" s="119">
        <v>47</v>
      </c>
      <c r="N60" s="122">
        <f t="shared" si="11"/>
        <v>13122.129559576086</v>
      </c>
      <c r="O60" s="143">
        <f t="shared" si="3"/>
        <v>48.11</v>
      </c>
      <c r="P60" s="143">
        <f t="shared" si="4"/>
        <v>154.67834389373996</v>
      </c>
      <c r="Q60" s="143">
        <f t="shared" si="7"/>
        <v>202.79</v>
      </c>
      <c r="R60" s="143">
        <f t="shared" si="5"/>
        <v>12967.451215682346</v>
      </c>
    </row>
    <row r="61" spans="1:18">
      <c r="A61" s="105">
        <f t="shared" si="8"/>
        <v>44835</v>
      </c>
      <c r="B61" s="90">
        <v>48</v>
      </c>
      <c r="C61" s="75">
        <f t="shared" si="9"/>
        <v>118878.24717862303</v>
      </c>
      <c r="D61" s="106">
        <f t="shared" si="0"/>
        <v>435.89</v>
      </c>
      <c r="E61" s="106">
        <f t="shared" si="12"/>
        <v>878.52400323174584</v>
      </c>
      <c r="F61" s="106">
        <f t="shared" si="6"/>
        <v>1345.82</v>
      </c>
      <c r="G61" s="106">
        <f t="shared" si="2"/>
        <v>117999.72317539128</v>
      </c>
      <c r="L61" s="142">
        <f t="shared" si="10"/>
        <v>44835</v>
      </c>
      <c r="M61" s="119">
        <v>48</v>
      </c>
      <c r="N61" s="122">
        <f t="shared" si="11"/>
        <v>12967.451215682346</v>
      </c>
      <c r="O61" s="143">
        <f t="shared" si="3"/>
        <v>47.55</v>
      </c>
      <c r="P61" s="143">
        <f t="shared" si="4"/>
        <v>155.24549782135031</v>
      </c>
      <c r="Q61" s="143">
        <f t="shared" si="7"/>
        <v>202.79</v>
      </c>
      <c r="R61" s="143">
        <f t="shared" si="5"/>
        <v>12812.205717860996</v>
      </c>
    </row>
    <row r="62" spans="1:18">
      <c r="A62" s="105">
        <f t="shared" si="8"/>
        <v>44866</v>
      </c>
      <c r="B62" s="90">
        <v>49</v>
      </c>
      <c r="C62" s="75">
        <f t="shared" si="9"/>
        <v>117999.72317539128</v>
      </c>
      <c r="D62" s="106">
        <f t="shared" si="0"/>
        <v>432.67</v>
      </c>
      <c r="E62" s="106">
        <f t="shared" si="12"/>
        <v>881.74525791026235</v>
      </c>
      <c r="F62" s="106">
        <f t="shared" si="6"/>
        <v>1345.82</v>
      </c>
      <c r="G62" s="106">
        <f t="shared" si="2"/>
        <v>117117.97791748101</v>
      </c>
      <c r="L62" s="142">
        <f t="shared" si="10"/>
        <v>44866</v>
      </c>
      <c r="M62" s="119">
        <v>49</v>
      </c>
      <c r="N62" s="122">
        <f t="shared" si="11"/>
        <v>12812.205717860996</v>
      </c>
      <c r="O62" s="143">
        <f t="shared" si="3"/>
        <v>46.98</v>
      </c>
      <c r="P62" s="143">
        <f t="shared" si="4"/>
        <v>155.81473131336196</v>
      </c>
      <c r="Q62" s="143">
        <f t="shared" si="7"/>
        <v>202.79</v>
      </c>
      <c r="R62" s="143">
        <f t="shared" si="5"/>
        <v>12656.390986547634</v>
      </c>
    </row>
    <row r="63" spans="1:18">
      <c r="A63" s="105">
        <f t="shared" si="8"/>
        <v>44896</v>
      </c>
      <c r="B63" s="90">
        <v>50</v>
      </c>
      <c r="C63" s="75">
        <f t="shared" si="9"/>
        <v>117117.97791748101</v>
      </c>
      <c r="D63" s="106">
        <f t="shared" si="0"/>
        <v>429.43</v>
      </c>
      <c r="E63" s="106">
        <f t="shared" si="12"/>
        <v>884.97832385593313</v>
      </c>
      <c r="F63" s="106">
        <f t="shared" si="6"/>
        <v>1345.82</v>
      </c>
      <c r="G63" s="106">
        <f t="shared" si="2"/>
        <v>116232.99959362508</v>
      </c>
      <c r="L63" s="142">
        <f t="shared" si="10"/>
        <v>44896</v>
      </c>
      <c r="M63" s="119">
        <v>50</v>
      </c>
      <c r="N63" s="122">
        <f t="shared" si="11"/>
        <v>12656.390986547634</v>
      </c>
      <c r="O63" s="143">
        <f t="shared" si="3"/>
        <v>46.41</v>
      </c>
      <c r="P63" s="143">
        <f t="shared" si="4"/>
        <v>156.38605199484425</v>
      </c>
      <c r="Q63" s="143">
        <f t="shared" si="7"/>
        <v>202.79</v>
      </c>
      <c r="R63" s="143">
        <f t="shared" si="5"/>
        <v>12500.00493455279</v>
      </c>
    </row>
    <row r="64" spans="1:18">
      <c r="A64" s="105">
        <f t="shared" si="8"/>
        <v>44927</v>
      </c>
      <c r="B64" s="90">
        <v>51</v>
      </c>
      <c r="C64" s="75">
        <f t="shared" si="9"/>
        <v>116232.99959362508</v>
      </c>
      <c r="D64" s="106">
        <f t="shared" si="0"/>
        <v>426.19</v>
      </c>
      <c r="E64" s="106">
        <f t="shared" si="12"/>
        <v>888.22324437673819</v>
      </c>
      <c r="F64" s="106">
        <f t="shared" si="6"/>
        <v>1345.82</v>
      </c>
      <c r="G64" s="106">
        <f t="shared" si="2"/>
        <v>115344.77634924834</v>
      </c>
      <c r="L64" s="142">
        <f t="shared" si="10"/>
        <v>44927</v>
      </c>
      <c r="M64" s="119">
        <v>51</v>
      </c>
      <c r="N64" s="122">
        <f t="shared" si="11"/>
        <v>12500.00493455279</v>
      </c>
      <c r="O64" s="143">
        <f t="shared" si="3"/>
        <v>45.83</v>
      </c>
      <c r="P64" s="143">
        <f t="shared" si="4"/>
        <v>156.95946751882536</v>
      </c>
      <c r="Q64" s="143">
        <f t="shared" si="7"/>
        <v>202.79</v>
      </c>
      <c r="R64" s="143">
        <f t="shared" si="5"/>
        <v>12343.045467033964</v>
      </c>
    </row>
    <row r="65" spans="1:18">
      <c r="A65" s="105">
        <f t="shared" si="8"/>
        <v>44958</v>
      </c>
      <c r="B65" s="90">
        <v>52</v>
      </c>
      <c r="C65" s="75">
        <f t="shared" si="9"/>
        <v>115344.77634924834</v>
      </c>
      <c r="D65" s="106">
        <f t="shared" si="0"/>
        <v>422.93</v>
      </c>
      <c r="E65" s="106">
        <f t="shared" si="12"/>
        <v>891.48006293945309</v>
      </c>
      <c r="F65" s="106">
        <f t="shared" si="6"/>
        <v>1345.82</v>
      </c>
      <c r="G65" s="106">
        <f t="shared" si="2"/>
        <v>114453.29628630888</v>
      </c>
      <c r="L65" s="142">
        <f t="shared" si="10"/>
        <v>44958</v>
      </c>
      <c r="M65" s="119">
        <v>52</v>
      </c>
      <c r="N65" s="122">
        <f t="shared" si="11"/>
        <v>12343.045467033964</v>
      </c>
      <c r="O65" s="143">
        <f t="shared" si="3"/>
        <v>45.26</v>
      </c>
      <c r="P65" s="143">
        <f t="shared" si="4"/>
        <v>157.5349855663944</v>
      </c>
      <c r="Q65" s="143">
        <f t="shared" si="7"/>
        <v>202.79</v>
      </c>
      <c r="R65" s="143">
        <f t="shared" si="5"/>
        <v>12185.510481467571</v>
      </c>
    </row>
    <row r="66" spans="1:18">
      <c r="A66" s="105">
        <f t="shared" si="8"/>
        <v>44986</v>
      </c>
      <c r="B66" s="90">
        <v>53</v>
      </c>
      <c r="C66" s="75">
        <f t="shared" si="9"/>
        <v>114453.29628630888</v>
      </c>
      <c r="D66" s="106">
        <f t="shared" si="0"/>
        <v>419.66</v>
      </c>
      <c r="E66" s="106">
        <f t="shared" si="12"/>
        <v>894.74882317023093</v>
      </c>
      <c r="F66" s="106">
        <f t="shared" si="6"/>
        <v>1345.82</v>
      </c>
      <c r="G66" s="106">
        <f t="shared" si="2"/>
        <v>113558.54746313865</v>
      </c>
      <c r="L66" s="142">
        <f t="shared" si="10"/>
        <v>44986</v>
      </c>
      <c r="M66" s="119">
        <v>53</v>
      </c>
      <c r="N66" s="122">
        <f t="shared" si="11"/>
        <v>12185.510481467571</v>
      </c>
      <c r="O66" s="143">
        <f t="shared" si="3"/>
        <v>44.68</v>
      </c>
      <c r="P66" s="143">
        <f t="shared" si="4"/>
        <v>158.11261384680449</v>
      </c>
      <c r="Q66" s="143">
        <f t="shared" si="7"/>
        <v>202.79</v>
      </c>
      <c r="R66" s="143">
        <f t="shared" si="5"/>
        <v>12027.397867620766</v>
      </c>
    </row>
    <row r="67" spans="1:18">
      <c r="A67" s="105">
        <f t="shared" si="8"/>
        <v>45017</v>
      </c>
      <c r="B67" s="90">
        <v>54</v>
      </c>
      <c r="C67" s="75">
        <f t="shared" si="9"/>
        <v>113558.54746313865</v>
      </c>
      <c r="D67" s="106">
        <f t="shared" si="0"/>
        <v>416.38</v>
      </c>
      <c r="E67" s="106">
        <f t="shared" si="12"/>
        <v>898.02956885518847</v>
      </c>
      <c r="F67" s="106">
        <f t="shared" si="6"/>
        <v>1345.82</v>
      </c>
      <c r="G67" s="106">
        <f t="shared" si="2"/>
        <v>112660.51789428346</v>
      </c>
      <c r="L67" s="142">
        <f t="shared" si="10"/>
        <v>45017</v>
      </c>
      <c r="M67" s="119">
        <v>54</v>
      </c>
      <c r="N67" s="122">
        <f t="shared" si="11"/>
        <v>12027.397867620766</v>
      </c>
      <c r="O67" s="143">
        <f t="shared" si="3"/>
        <v>44.1</v>
      </c>
      <c r="P67" s="143">
        <f t="shared" si="4"/>
        <v>158.69236009757614</v>
      </c>
      <c r="Q67" s="143">
        <f t="shared" si="7"/>
        <v>202.79</v>
      </c>
      <c r="R67" s="143">
        <f t="shared" si="5"/>
        <v>11868.705507523189</v>
      </c>
    </row>
    <row r="68" spans="1:18">
      <c r="A68" s="105">
        <f t="shared" si="8"/>
        <v>45047</v>
      </c>
      <c r="B68" s="90">
        <v>55</v>
      </c>
      <c r="C68" s="75">
        <f t="shared" si="9"/>
        <v>112660.51789428346</v>
      </c>
      <c r="D68" s="106">
        <f t="shared" si="0"/>
        <v>413.09</v>
      </c>
      <c r="E68" s="106">
        <f t="shared" si="12"/>
        <v>901.32234394099089</v>
      </c>
      <c r="F68" s="106">
        <f t="shared" si="6"/>
        <v>1345.82</v>
      </c>
      <c r="G68" s="106">
        <f t="shared" si="2"/>
        <v>111759.19555034247</v>
      </c>
      <c r="L68" s="142">
        <f t="shared" si="10"/>
        <v>45047</v>
      </c>
      <c r="M68" s="119">
        <v>55</v>
      </c>
      <c r="N68" s="122">
        <f t="shared" si="11"/>
        <v>11868.705507523189</v>
      </c>
      <c r="O68" s="143">
        <f t="shared" si="3"/>
        <v>43.52</v>
      </c>
      <c r="P68" s="143">
        <f t="shared" si="4"/>
        <v>159.27423208460056</v>
      </c>
      <c r="Q68" s="143">
        <f t="shared" si="7"/>
        <v>202.79</v>
      </c>
      <c r="R68" s="143">
        <f t="shared" si="5"/>
        <v>11709.431275438588</v>
      </c>
    </row>
    <row r="69" spans="1:18">
      <c r="A69" s="105">
        <f t="shared" si="8"/>
        <v>45078</v>
      </c>
      <c r="B69" s="90">
        <v>56</v>
      </c>
      <c r="C69" s="75">
        <f t="shared" si="9"/>
        <v>111759.19555034247</v>
      </c>
      <c r="D69" s="106">
        <f t="shared" si="0"/>
        <v>409.78</v>
      </c>
      <c r="E69" s="106">
        <f t="shared" si="12"/>
        <v>904.62719253544128</v>
      </c>
      <c r="F69" s="106">
        <f t="shared" si="6"/>
        <v>1345.82</v>
      </c>
      <c r="G69" s="106">
        <f t="shared" si="2"/>
        <v>110854.56835780703</v>
      </c>
      <c r="L69" s="142">
        <f t="shared" si="10"/>
        <v>45078</v>
      </c>
      <c r="M69" s="119">
        <v>56</v>
      </c>
      <c r="N69" s="122">
        <f t="shared" si="11"/>
        <v>11709.431275438588</v>
      </c>
      <c r="O69" s="143">
        <f t="shared" si="3"/>
        <v>42.93</v>
      </c>
      <c r="P69" s="143">
        <f t="shared" si="4"/>
        <v>159.85823760224412</v>
      </c>
      <c r="Q69" s="143">
        <f t="shared" si="7"/>
        <v>202.79</v>
      </c>
      <c r="R69" s="143">
        <f t="shared" si="5"/>
        <v>11549.573037836344</v>
      </c>
    </row>
    <row r="70" spans="1:18">
      <c r="A70" s="105">
        <f t="shared" si="8"/>
        <v>45108</v>
      </c>
      <c r="B70" s="90">
        <v>57</v>
      </c>
      <c r="C70" s="75">
        <f t="shared" si="9"/>
        <v>110854.56835780703</v>
      </c>
      <c r="D70" s="106">
        <f t="shared" si="0"/>
        <v>406.47</v>
      </c>
      <c r="E70" s="106">
        <f t="shared" si="12"/>
        <v>907.94415890807113</v>
      </c>
      <c r="F70" s="106">
        <f t="shared" si="6"/>
        <v>1345.82</v>
      </c>
      <c r="G70" s="106">
        <f t="shared" si="2"/>
        <v>109946.62419889896</v>
      </c>
      <c r="L70" s="142">
        <f t="shared" si="10"/>
        <v>45108</v>
      </c>
      <c r="M70" s="119">
        <v>57</v>
      </c>
      <c r="N70" s="122">
        <f t="shared" si="11"/>
        <v>11549.573037836344</v>
      </c>
      <c r="O70" s="143">
        <f t="shared" si="3"/>
        <v>42.35</v>
      </c>
      <c r="P70" s="143">
        <f t="shared" si="4"/>
        <v>160.44438447345235</v>
      </c>
      <c r="Q70" s="143">
        <f t="shared" si="7"/>
        <v>202.79</v>
      </c>
      <c r="R70" s="143">
        <f t="shared" si="5"/>
        <v>11389.128653362892</v>
      </c>
    </row>
    <row r="71" spans="1:18">
      <c r="A71" s="105">
        <f t="shared" si="8"/>
        <v>45139</v>
      </c>
      <c r="B71" s="90">
        <v>58</v>
      </c>
      <c r="C71" s="75">
        <f t="shared" si="9"/>
        <v>109946.62419889896</v>
      </c>
      <c r="D71" s="106">
        <f t="shared" si="0"/>
        <v>403.14</v>
      </c>
      <c r="E71" s="106">
        <f t="shared" si="12"/>
        <v>911.27328749073411</v>
      </c>
      <c r="F71" s="106">
        <f t="shared" si="6"/>
        <v>1345.82</v>
      </c>
      <c r="G71" s="106">
        <f t="shared" si="2"/>
        <v>109035.35091140823</v>
      </c>
      <c r="L71" s="142">
        <f t="shared" si="10"/>
        <v>45139</v>
      </c>
      <c r="M71" s="119">
        <v>58</v>
      </c>
      <c r="N71" s="122">
        <f t="shared" si="11"/>
        <v>11389.128653362892</v>
      </c>
      <c r="O71" s="143">
        <f t="shared" si="3"/>
        <v>41.76</v>
      </c>
      <c r="P71" s="143">
        <f t="shared" si="4"/>
        <v>161.032680549855</v>
      </c>
      <c r="Q71" s="143">
        <f t="shared" si="7"/>
        <v>202.79</v>
      </c>
      <c r="R71" s="143">
        <f t="shared" si="5"/>
        <v>11228.095972813036</v>
      </c>
    </row>
    <row r="72" spans="1:18">
      <c r="A72" s="105">
        <f t="shared" si="8"/>
        <v>45170</v>
      </c>
      <c r="B72" s="90">
        <v>59</v>
      </c>
      <c r="C72" s="75">
        <f t="shared" si="9"/>
        <v>109035.35091140823</v>
      </c>
      <c r="D72" s="106">
        <f t="shared" si="0"/>
        <v>399.8</v>
      </c>
      <c r="E72" s="106">
        <f t="shared" si="12"/>
        <v>914.61462287819995</v>
      </c>
      <c r="F72" s="106">
        <f t="shared" si="6"/>
        <v>1345.82</v>
      </c>
      <c r="G72" s="106">
        <f t="shared" si="2"/>
        <v>108120.73628853002</v>
      </c>
      <c r="L72" s="142">
        <f t="shared" si="10"/>
        <v>45170</v>
      </c>
      <c r="M72" s="119">
        <v>59</v>
      </c>
      <c r="N72" s="122">
        <f t="shared" si="11"/>
        <v>11228.095972813036</v>
      </c>
      <c r="O72" s="143">
        <f t="shared" si="3"/>
        <v>41.17</v>
      </c>
      <c r="P72" s="143">
        <f t="shared" si="4"/>
        <v>161.62313371187111</v>
      </c>
      <c r="Q72" s="143">
        <f t="shared" si="7"/>
        <v>202.79</v>
      </c>
      <c r="R72" s="143">
        <f t="shared" si="5"/>
        <v>11066.472839101165</v>
      </c>
    </row>
    <row r="73" spans="1:18">
      <c r="A73" s="105">
        <f t="shared" si="8"/>
        <v>45200</v>
      </c>
      <c r="B73" s="90">
        <v>60</v>
      </c>
      <c r="C73" s="75">
        <f>G72</f>
        <v>108120.73628853002</v>
      </c>
      <c r="D73" s="106">
        <f>ROUND(C73*$E$10/12,2)</f>
        <v>396.44</v>
      </c>
      <c r="E73" s="106">
        <f t="shared" si="12"/>
        <v>917.96820982875352</v>
      </c>
      <c r="F73" s="106">
        <f t="shared" si="6"/>
        <v>1345.82</v>
      </c>
      <c r="G73" s="106">
        <f>C73-E73</f>
        <v>107202.76807870127</v>
      </c>
      <c r="L73" s="142">
        <f t="shared" si="10"/>
        <v>45200</v>
      </c>
      <c r="M73" s="119">
        <v>60</v>
      </c>
      <c r="N73" s="122">
        <f>R72</f>
        <v>11066.472839101165</v>
      </c>
      <c r="O73" s="143">
        <f t="shared" si="3"/>
        <v>40.58</v>
      </c>
      <c r="P73" s="143">
        <f t="shared" si="4"/>
        <v>162.21575186881466</v>
      </c>
      <c r="Q73" s="143">
        <f t="shared" si="7"/>
        <v>202.79</v>
      </c>
      <c r="R73" s="143">
        <f>N73-P73</f>
        <v>10904.25708723235</v>
      </c>
    </row>
    <row r="74" spans="1:18">
      <c r="A74" s="105">
        <f t="shared" si="8"/>
        <v>45231</v>
      </c>
      <c r="B74" s="90">
        <v>61</v>
      </c>
      <c r="C74" s="75">
        <f t="shared" ref="C74:C133" si="13">G73</f>
        <v>107202.76807870127</v>
      </c>
      <c r="D74" s="106">
        <f t="shared" ref="D74:D133" si="14">ROUND(C74*$E$10/12,2)</f>
        <v>393.08</v>
      </c>
      <c r="E74" s="106">
        <f t="shared" si="12"/>
        <v>921.33409326479227</v>
      </c>
      <c r="F74" s="106">
        <f t="shared" si="6"/>
        <v>1345.82</v>
      </c>
      <c r="G74" s="106">
        <f t="shared" ref="G74:G133" si="15">C74-E74</f>
        <v>106281.43398543647</v>
      </c>
      <c r="L74" s="142">
        <f t="shared" si="10"/>
        <v>45231</v>
      </c>
      <c r="M74" s="119">
        <v>61</v>
      </c>
      <c r="N74" s="122">
        <f t="shared" ref="N74:N133" si="16">R73</f>
        <v>10904.25708723235</v>
      </c>
      <c r="O74" s="143">
        <f t="shared" si="3"/>
        <v>39.979999999999997</v>
      </c>
      <c r="P74" s="143">
        <f t="shared" si="4"/>
        <v>162.81054295900032</v>
      </c>
      <c r="Q74" s="143">
        <f t="shared" si="7"/>
        <v>202.79</v>
      </c>
      <c r="R74" s="143">
        <f t="shared" ref="R74:R133" si="17">N74-P74</f>
        <v>10741.446544273351</v>
      </c>
    </row>
    <row r="75" spans="1:18">
      <c r="A75" s="105">
        <f t="shared" si="8"/>
        <v>45261</v>
      </c>
      <c r="B75" s="90">
        <v>62</v>
      </c>
      <c r="C75" s="75">
        <f t="shared" si="13"/>
        <v>106281.43398543647</v>
      </c>
      <c r="D75" s="106">
        <f t="shared" si="14"/>
        <v>389.7</v>
      </c>
      <c r="E75" s="106">
        <f t="shared" si="12"/>
        <v>924.7123182734299</v>
      </c>
      <c r="F75" s="106">
        <f t="shared" si="6"/>
        <v>1345.82</v>
      </c>
      <c r="G75" s="106">
        <f t="shared" si="15"/>
        <v>105356.72166716303</v>
      </c>
      <c r="L75" s="142">
        <f t="shared" si="10"/>
        <v>45261</v>
      </c>
      <c r="M75" s="119">
        <v>62</v>
      </c>
      <c r="N75" s="122">
        <f t="shared" si="16"/>
        <v>10741.446544273351</v>
      </c>
      <c r="O75" s="143">
        <f t="shared" si="3"/>
        <v>39.39</v>
      </c>
      <c r="P75" s="143">
        <f t="shared" si="4"/>
        <v>163.40751494985</v>
      </c>
      <c r="Q75" s="143">
        <f t="shared" si="7"/>
        <v>202.79</v>
      </c>
      <c r="R75" s="143">
        <f t="shared" si="17"/>
        <v>10578.039029323501</v>
      </c>
    </row>
    <row r="76" spans="1:18">
      <c r="A76" s="105">
        <f t="shared" si="8"/>
        <v>45292</v>
      </c>
      <c r="B76" s="90">
        <v>63</v>
      </c>
      <c r="C76" s="75">
        <f t="shared" si="13"/>
        <v>105356.72166716303</v>
      </c>
      <c r="D76" s="106">
        <f t="shared" si="14"/>
        <v>386.31</v>
      </c>
      <c r="E76" s="106">
        <f t="shared" si="12"/>
        <v>928.10293010709916</v>
      </c>
      <c r="F76" s="106">
        <f t="shared" si="6"/>
        <v>1345.82</v>
      </c>
      <c r="G76" s="106">
        <f t="shared" si="15"/>
        <v>104428.61873705593</v>
      </c>
      <c r="L76" s="142">
        <f t="shared" si="10"/>
        <v>45292</v>
      </c>
      <c r="M76" s="119">
        <v>63</v>
      </c>
      <c r="N76" s="122">
        <f t="shared" si="16"/>
        <v>10578.039029323501</v>
      </c>
      <c r="O76" s="143">
        <f t="shared" si="3"/>
        <v>38.79</v>
      </c>
      <c r="P76" s="143">
        <f t="shared" si="4"/>
        <v>164.00667583799944</v>
      </c>
      <c r="Q76" s="143">
        <f t="shared" si="7"/>
        <v>202.79</v>
      </c>
      <c r="R76" s="143">
        <f t="shared" si="17"/>
        <v>10414.032353485502</v>
      </c>
    </row>
    <row r="77" spans="1:18">
      <c r="A77" s="105">
        <f t="shared" si="8"/>
        <v>45323</v>
      </c>
      <c r="B77" s="90">
        <v>64</v>
      </c>
      <c r="C77" s="75">
        <f t="shared" si="13"/>
        <v>104428.61873705593</v>
      </c>
      <c r="D77" s="106">
        <f t="shared" si="14"/>
        <v>382.9</v>
      </c>
      <c r="E77" s="106">
        <f t="shared" si="12"/>
        <v>931.5059741841585</v>
      </c>
      <c r="F77" s="106">
        <f t="shared" si="6"/>
        <v>1345.82</v>
      </c>
      <c r="G77" s="106">
        <f t="shared" si="15"/>
        <v>103497.11276287178</v>
      </c>
      <c r="L77" s="142">
        <f t="shared" si="10"/>
        <v>45323</v>
      </c>
      <c r="M77" s="119">
        <v>64</v>
      </c>
      <c r="N77" s="122">
        <f t="shared" si="16"/>
        <v>10414.032353485502</v>
      </c>
      <c r="O77" s="143">
        <f t="shared" si="3"/>
        <v>38.18</v>
      </c>
      <c r="P77" s="143">
        <f t="shared" si="4"/>
        <v>164.60803364940543</v>
      </c>
      <c r="Q77" s="143">
        <f t="shared" si="7"/>
        <v>202.79</v>
      </c>
      <c r="R77" s="143">
        <f t="shared" si="17"/>
        <v>10249.424319836096</v>
      </c>
    </row>
    <row r="78" spans="1:18">
      <c r="A78" s="105">
        <f t="shared" si="8"/>
        <v>45352</v>
      </c>
      <c r="B78" s="90">
        <v>65</v>
      </c>
      <c r="C78" s="75">
        <f t="shared" si="13"/>
        <v>103497.11276287178</v>
      </c>
      <c r="D78" s="106">
        <f t="shared" si="14"/>
        <v>379.49</v>
      </c>
      <c r="E78" s="106">
        <f t="shared" si="12"/>
        <v>934.92149608950035</v>
      </c>
      <c r="F78" s="106">
        <f t="shared" si="6"/>
        <v>1345.82</v>
      </c>
      <c r="G78" s="106">
        <f t="shared" si="15"/>
        <v>102562.19126678228</v>
      </c>
      <c r="L78" s="142">
        <f t="shared" si="10"/>
        <v>45352</v>
      </c>
      <c r="M78" s="119">
        <v>65</v>
      </c>
      <c r="N78" s="122">
        <f t="shared" si="16"/>
        <v>10249.424319836096</v>
      </c>
      <c r="O78" s="143">
        <f t="shared" si="3"/>
        <v>37.58</v>
      </c>
      <c r="P78" s="143">
        <f t="shared" si="4"/>
        <v>165.21159643945325</v>
      </c>
      <c r="Q78" s="143">
        <f t="shared" si="7"/>
        <v>202.79</v>
      </c>
      <c r="R78" s="143">
        <f t="shared" si="17"/>
        <v>10084.212723396644</v>
      </c>
    </row>
    <row r="79" spans="1:18">
      <c r="A79" s="105">
        <f t="shared" si="8"/>
        <v>45383</v>
      </c>
      <c r="B79" s="90">
        <v>66</v>
      </c>
      <c r="C79" s="75">
        <f t="shared" si="13"/>
        <v>102562.19126678228</v>
      </c>
      <c r="D79" s="106">
        <f t="shared" si="14"/>
        <v>376.06</v>
      </c>
      <c r="E79" s="106">
        <f t="shared" ref="E79:E133" si="18">PPMT($E$10/12,B79,$E$7,-$E$8,$E$9,0)</f>
        <v>938.34954157516188</v>
      </c>
      <c r="F79" s="106">
        <f t="shared" si="6"/>
        <v>1345.82</v>
      </c>
      <c r="G79" s="106">
        <f t="shared" si="15"/>
        <v>101623.84172520711</v>
      </c>
      <c r="L79" s="142">
        <f t="shared" si="10"/>
        <v>45383</v>
      </c>
      <c r="M79" s="119">
        <v>66</v>
      </c>
      <c r="N79" s="122">
        <f t="shared" si="16"/>
        <v>10084.212723396644</v>
      </c>
      <c r="O79" s="143">
        <f t="shared" ref="O79:O133" si="19">ROUND(N79*$P$10/12,2)</f>
        <v>36.979999999999997</v>
      </c>
      <c r="P79" s="143">
        <f t="shared" ref="P79:P133" si="20">PPMT($P$10/12,M79,$P$7,-$P$8,$P$9,0)</f>
        <v>165.81737229306458</v>
      </c>
      <c r="Q79" s="143">
        <f t="shared" si="7"/>
        <v>202.79</v>
      </c>
      <c r="R79" s="143">
        <f t="shared" si="17"/>
        <v>9918.3953511035797</v>
      </c>
    </row>
    <row r="80" spans="1:18">
      <c r="A80" s="105">
        <f t="shared" si="8"/>
        <v>45413</v>
      </c>
      <c r="B80" s="90">
        <v>67</v>
      </c>
      <c r="C80" s="75">
        <f t="shared" si="13"/>
        <v>101623.84172520711</v>
      </c>
      <c r="D80" s="106">
        <f t="shared" si="14"/>
        <v>372.62</v>
      </c>
      <c r="E80" s="106">
        <f t="shared" si="18"/>
        <v>941.79015656093748</v>
      </c>
      <c r="F80" s="106">
        <f t="shared" ref="F80:F133" si="21">F79</f>
        <v>1345.82</v>
      </c>
      <c r="G80" s="106">
        <f t="shared" si="15"/>
        <v>100682.05156864617</v>
      </c>
      <c r="L80" s="142">
        <f t="shared" si="10"/>
        <v>45413</v>
      </c>
      <c r="M80" s="119">
        <v>67</v>
      </c>
      <c r="N80" s="122">
        <f t="shared" si="16"/>
        <v>9918.3953511035797</v>
      </c>
      <c r="O80" s="143">
        <f t="shared" si="19"/>
        <v>36.369999999999997</v>
      </c>
      <c r="P80" s="143">
        <f t="shared" si="20"/>
        <v>166.42536932480581</v>
      </c>
      <c r="Q80" s="143">
        <f t="shared" ref="Q80:Q133" si="22">Q79</f>
        <v>202.79</v>
      </c>
      <c r="R80" s="143">
        <f t="shared" si="17"/>
        <v>9751.9699817787732</v>
      </c>
    </row>
    <row r="81" spans="1:18">
      <c r="A81" s="105">
        <f t="shared" ref="A81:A133" si="23">EDATE(A80,1)</f>
        <v>45444</v>
      </c>
      <c r="B81" s="90">
        <v>68</v>
      </c>
      <c r="C81" s="75">
        <f t="shared" si="13"/>
        <v>100682.05156864617</v>
      </c>
      <c r="D81" s="106">
        <f t="shared" si="14"/>
        <v>369.17</v>
      </c>
      <c r="E81" s="106">
        <f t="shared" si="18"/>
        <v>945.24338713499424</v>
      </c>
      <c r="F81" s="106">
        <f t="shared" si="21"/>
        <v>1345.82</v>
      </c>
      <c r="G81" s="106">
        <f t="shared" si="15"/>
        <v>99736.80818151118</v>
      </c>
      <c r="L81" s="142">
        <f t="shared" ref="L81:L133" si="24">EDATE(L80,1)</f>
        <v>45444</v>
      </c>
      <c r="M81" s="119">
        <v>68</v>
      </c>
      <c r="N81" s="122">
        <f t="shared" si="16"/>
        <v>9751.9699817787732</v>
      </c>
      <c r="O81" s="143">
        <f t="shared" si="19"/>
        <v>35.76</v>
      </c>
      <c r="P81" s="143">
        <f t="shared" si="20"/>
        <v>167.03559567899677</v>
      </c>
      <c r="Q81" s="143">
        <f t="shared" si="22"/>
        <v>202.79</v>
      </c>
      <c r="R81" s="143">
        <f t="shared" si="17"/>
        <v>9584.934386099776</v>
      </c>
    </row>
    <row r="82" spans="1:18">
      <c r="A82" s="105">
        <f t="shared" si="23"/>
        <v>45474</v>
      </c>
      <c r="B82" s="90">
        <v>69</v>
      </c>
      <c r="C82" s="75">
        <f t="shared" si="13"/>
        <v>99736.80818151118</v>
      </c>
      <c r="D82" s="106">
        <f t="shared" si="14"/>
        <v>365.7</v>
      </c>
      <c r="E82" s="106">
        <f t="shared" si="18"/>
        <v>948.70927955448917</v>
      </c>
      <c r="F82" s="106">
        <f t="shared" si="21"/>
        <v>1345.82</v>
      </c>
      <c r="G82" s="106">
        <f t="shared" si="15"/>
        <v>98788.098901956691</v>
      </c>
      <c r="L82" s="142">
        <f t="shared" si="24"/>
        <v>45474</v>
      </c>
      <c r="M82" s="119">
        <v>69</v>
      </c>
      <c r="N82" s="122">
        <f t="shared" si="16"/>
        <v>9584.934386099776</v>
      </c>
      <c r="O82" s="143">
        <f t="shared" si="19"/>
        <v>35.14</v>
      </c>
      <c r="P82" s="143">
        <f t="shared" si="20"/>
        <v>167.64805952981976</v>
      </c>
      <c r="Q82" s="143">
        <f t="shared" si="22"/>
        <v>202.79</v>
      </c>
      <c r="R82" s="143">
        <f t="shared" si="17"/>
        <v>9417.2863265699561</v>
      </c>
    </row>
    <row r="83" spans="1:18">
      <c r="A83" s="105">
        <f t="shared" si="23"/>
        <v>45505</v>
      </c>
      <c r="B83" s="90">
        <v>70</v>
      </c>
      <c r="C83" s="75">
        <f t="shared" si="13"/>
        <v>98788.098901956691</v>
      </c>
      <c r="D83" s="106">
        <f t="shared" si="14"/>
        <v>362.22</v>
      </c>
      <c r="E83" s="106">
        <f t="shared" si="18"/>
        <v>952.18788024618902</v>
      </c>
      <c r="F83" s="106">
        <f t="shared" si="21"/>
        <v>1345.82</v>
      </c>
      <c r="G83" s="106">
        <f t="shared" si="15"/>
        <v>97835.911021710504</v>
      </c>
      <c r="L83" s="142">
        <f t="shared" si="24"/>
        <v>45505</v>
      </c>
      <c r="M83" s="119">
        <v>70</v>
      </c>
      <c r="N83" s="122">
        <f t="shared" si="16"/>
        <v>9417.2863265699561</v>
      </c>
      <c r="O83" s="143">
        <f t="shared" si="19"/>
        <v>34.53</v>
      </c>
      <c r="P83" s="143">
        <f t="shared" si="20"/>
        <v>168.2627690814291</v>
      </c>
      <c r="Q83" s="143">
        <f t="shared" si="22"/>
        <v>202.79</v>
      </c>
      <c r="R83" s="143">
        <f t="shared" si="17"/>
        <v>9249.0235574885264</v>
      </c>
    </row>
    <row r="84" spans="1:18">
      <c r="A84" s="105">
        <f t="shared" si="23"/>
        <v>45536</v>
      </c>
      <c r="B84" s="90">
        <v>71</v>
      </c>
      <c r="C84" s="75">
        <f t="shared" si="13"/>
        <v>97835.911021710504</v>
      </c>
      <c r="D84" s="106">
        <f t="shared" si="14"/>
        <v>358.73</v>
      </c>
      <c r="E84" s="106">
        <f t="shared" si="18"/>
        <v>955.67923580709157</v>
      </c>
      <c r="F84" s="106">
        <f t="shared" si="21"/>
        <v>1345.82</v>
      </c>
      <c r="G84" s="106">
        <f t="shared" si="15"/>
        <v>96880.231785903408</v>
      </c>
      <c r="L84" s="142">
        <f t="shared" si="24"/>
        <v>45536</v>
      </c>
      <c r="M84" s="119">
        <v>71</v>
      </c>
      <c r="N84" s="122">
        <f t="shared" si="16"/>
        <v>9249.0235574885264</v>
      </c>
      <c r="O84" s="143">
        <f t="shared" si="19"/>
        <v>33.909999999999997</v>
      </c>
      <c r="P84" s="143">
        <f t="shared" si="20"/>
        <v>168.879732568061</v>
      </c>
      <c r="Q84" s="143">
        <f t="shared" si="22"/>
        <v>202.79</v>
      </c>
      <c r="R84" s="143">
        <f t="shared" si="17"/>
        <v>9080.1438249204657</v>
      </c>
    </row>
    <row r="85" spans="1:18">
      <c r="A85" s="105">
        <f t="shared" si="23"/>
        <v>45566</v>
      </c>
      <c r="B85" s="90">
        <v>72</v>
      </c>
      <c r="C85" s="75">
        <f t="shared" si="13"/>
        <v>96880.231785903408</v>
      </c>
      <c r="D85" s="106">
        <f t="shared" si="14"/>
        <v>355.23</v>
      </c>
      <c r="E85" s="106">
        <f t="shared" si="18"/>
        <v>959.1833930050509</v>
      </c>
      <c r="F85" s="106">
        <f t="shared" si="21"/>
        <v>1345.82</v>
      </c>
      <c r="G85" s="106">
        <f t="shared" si="15"/>
        <v>95921.048392898359</v>
      </c>
      <c r="L85" s="142">
        <f t="shared" si="24"/>
        <v>45566</v>
      </c>
      <c r="M85" s="119">
        <v>72</v>
      </c>
      <c r="N85" s="122">
        <f t="shared" si="16"/>
        <v>9080.1438249204657</v>
      </c>
      <c r="O85" s="143">
        <f t="shared" si="19"/>
        <v>33.29</v>
      </c>
      <c r="P85" s="143">
        <f t="shared" si="20"/>
        <v>169.4989582541439</v>
      </c>
      <c r="Q85" s="143">
        <f t="shared" si="22"/>
        <v>202.79</v>
      </c>
      <c r="R85" s="143">
        <f t="shared" si="17"/>
        <v>8910.6448666663218</v>
      </c>
    </row>
    <row r="86" spans="1:18">
      <c r="A86" s="105">
        <f t="shared" si="23"/>
        <v>45597</v>
      </c>
      <c r="B86" s="90">
        <v>73</v>
      </c>
      <c r="C86" s="75">
        <f t="shared" si="13"/>
        <v>95921.048392898359</v>
      </c>
      <c r="D86" s="106">
        <f t="shared" si="14"/>
        <v>351.71</v>
      </c>
      <c r="E86" s="106">
        <f t="shared" si="18"/>
        <v>962.70039877940303</v>
      </c>
      <c r="F86" s="106">
        <f t="shared" si="21"/>
        <v>1345.82</v>
      </c>
      <c r="G86" s="106">
        <f t="shared" si="15"/>
        <v>94958.347994118958</v>
      </c>
      <c r="L86" s="142">
        <f t="shared" si="24"/>
        <v>45597</v>
      </c>
      <c r="M86" s="119">
        <v>73</v>
      </c>
      <c r="N86" s="122">
        <f t="shared" si="16"/>
        <v>8910.6448666663218</v>
      </c>
      <c r="O86" s="143">
        <f t="shared" si="19"/>
        <v>32.67</v>
      </c>
      <c r="P86" s="143">
        <f t="shared" si="20"/>
        <v>170.12045443440908</v>
      </c>
      <c r="Q86" s="143">
        <f t="shared" si="22"/>
        <v>202.79</v>
      </c>
      <c r="R86" s="143">
        <f t="shared" si="17"/>
        <v>8740.5244122319127</v>
      </c>
    </row>
    <row r="87" spans="1:18">
      <c r="A87" s="105">
        <f t="shared" si="23"/>
        <v>45627</v>
      </c>
      <c r="B87" s="90">
        <v>74</v>
      </c>
      <c r="C87" s="75">
        <f t="shared" si="13"/>
        <v>94958.347994118958</v>
      </c>
      <c r="D87" s="106">
        <f t="shared" si="14"/>
        <v>348.18</v>
      </c>
      <c r="E87" s="106">
        <f t="shared" si="18"/>
        <v>966.23030024159402</v>
      </c>
      <c r="F87" s="106">
        <f t="shared" si="21"/>
        <v>1345.82</v>
      </c>
      <c r="G87" s="106">
        <f t="shared" si="15"/>
        <v>93992.117693877357</v>
      </c>
      <c r="L87" s="142">
        <f t="shared" si="24"/>
        <v>45627</v>
      </c>
      <c r="M87" s="119">
        <v>74</v>
      </c>
      <c r="N87" s="122">
        <f t="shared" si="16"/>
        <v>8740.5244122319127</v>
      </c>
      <c r="O87" s="143">
        <f t="shared" si="19"/>
        <v>32.049999999999997</v>
      </c>
      <c r="P87" s="143">
        <f t="shared" si="20"/>
        <v>170.74422943400191</v>
      </c>
      <c r="Q87" s="143">
        <f t="shared" si="22"/>
        <v>202.79</v>
      </c>
      <c r="R87" s="143">
        <f t="shared" si="17"/>
        <v>8569.780182797911</v>
      </c>
    </row>
    <row r="88" spans="1:18">
      <c r="A88" s="105">
        <f t="shared" si="23"/>
        <v>45658</v>
      </c>
      <c r="B88" s="90">
        <v>75</v>
      </c>
      <c r="C88" s="75">
        <f t="shared" si="13"/>
        <v>93992.117693877357</v>
      </c>
      <c r="D88" s="106">
        <f t="shared" si="14"/>
        <v>344.64</v>
      </c>
      <c r="E88" s="106">
        <f t="shared" si="18"/>
        <v>969.773144675813</v>
      </c>
      <c r="F88" s="106">
        <f t="shared" si="21"/>
        <v>1345.82</v>
      </c>
      <c r="G88" s="106">
        <f t="shared" si="15"/>
        <v>93022.344549201545</v>
      </c>
      <c r="L88" s="142">
        <f t="shared" si="24"/>
        <v>45658</v>
      </c>
      <c r="M88" s="119">
        <v>75</v>
      </c>
      <c r="N88" s="122">
        <f t="shared" si="16"/>
        <v>8569.780182797911</v>
      </c>
      <c r="O88" s="143">
        <f t="shared" si="19"/>
        <v>31.42</v>
      </c>
      <c r="P88" s="143">
        <f t="shared" si="20"/>
        <v>171.37029160859325</v>
      </c>
      <c r="Q88" s="143">
        <f t="shared" si="22"/>
        <v>202.79</v>
      </c>
      <c r="R88" s="143">
        <f t="shared" si="17"/>
        <v>8398.4098911893179</v>
      </c>
    </row>
    <row r="89" spans="1:18">
      <c r="A89" s="105">
        <f t="shared" si="23"/>
        <v>45689</v>
      </c>
      <c r="B89" s="90">
        <v>76</v>
      </c>
      <c r="C89" s="75">
        <f t="shared" si="13"/>
        <v>93022.344549201545</v>
      </c>
      <c r="D89" s="106">
        <f t="shared" si="14"/>
        <v>341.08</v>
      </c>
      <c r="E89" s="106">
        <f t="shared" si="18"/>
        <v>973.32897953962436</v>
      </c>
      <c r="F89" s="106">
        <f t="shared" si="21"/>
        <v>1345.82</v>
      </c>
      <c r="G89" s="106">
        <f t="shared" si="15"/>
        <v>92049.015569661919</v>
      </c>
      <c r="L89" s="142">
        <f t="shared" si="24"/>
        <v>45689</v>
      </c>
      <c r="M89" s="119">
        <v>76</v>
      </c>
      <c r="N89" s="122">
        <f t="shared" si="16"/>
        <v>8398.4098911893179</v>
      </c>
      <c r="O89" s="143">
        <f t="shared" si="19"/>
        <v>30.79</v>
      </c>
      <c r="P89" s="143">
        <f t="shared" si="20"/>
        <v>171.99864934449144</v>
      </c>
      <c r="Q89" s="143">
        <f t="shared" si="22"/>
        <v>202.79</v>
      </c>
      <c r="R89" s="143">
        <f t="shared" si="17"/>
        <v>8226.4112418448258</v>
      </c>
    </row>
    <row r="90" spans="1:18">
      <c r="A90" s="105">
        <f t="shared" si="23"/>
        <v>45717</v>
      </c>
      <c r="B90" s="90">
        <v>77</v>
      </c>
      <c r="C90" s="75">
        <f t="shared" si="13"/>
        <v>92049.015569661919</v>
      </c>
      <c r="D90" s="106">
        <f t="shared" si="14"/>
        <v>337.51</v>
      </c>
      <c r="E90" s="106">
        <f t="shared" si="18"/>
        <v>976.89785246460326</v>
      </c>
      <c r="F90" s="106">
        <f t="shared" si="21"/>
        <v>1345.82</v>
      </c>
      <c r="G90" s="106">
        <f t="shared" si="15"/>
        <v>91072.11771719731</v>
      </c>
      <c r="L90" s="142">
        <f t="shared" si="24"/>
        <v>45717</v>
      </c>
      <c r="M90" s="119">
        <v>77</v>
      </c>
      <c r="N90" s="122">
        <f t="shared" si="16"/>
        <v>8226.4112418448258</v>
      </c>
      <c r="O90" s="143">
        <f t="shared" si="19"/>
        <v>30.16</v>
      </c>
      <c r="P90" s="143">
        <f t="shared" si="20"/>
        <v>172.62931105875458</v>
      </c>
      <c r="Q90" s="143">
        <f t="shared" si="22"/>
        <v>202.79</v>
      </c>
      <c r="R90" s="143">
        <f t="shared" si="17"/>
        <v>8053.7819307860709</v>
      </c>
    </row>
    <row r="91" spans="1:18">
      <c r="A91" s="105">
        <f t="shared" si="23"/>
        <v>45748</v>
      </c>
      <c r="B91" s="90">
        <v>78</v>
      </c>
      <c r="C91" s="75">
        <f t="shared" si="13"/>
        <v>91072.11771719731</v>
      </c>
      <c r="D91" s="106">
        <f t="shared" si="14"/>
        <v>333.93</v>
      </c>
      <c r="E91" s="106">
        <f t="shared" si="18"/>
        <v>980.47981125697333</v>
      </c>
      <c r="F91" s="106">
        <f t="shared" si="21"/>
        <v>1345.82</v>
      </c>
      <c r="G91" s="106">
        <f t="shared" si="15"/>
        <v>90091.637905940341</v>
      </c>
      <c r="L91" s="142">
        <f t="shared" si="24"/>
        <v>45748</v>
      </c>
      <c r="M91" s="119">
        <v>78</v>
      </c>
      <c r="N91" s="122">
        <f t="shared" si="16"/>
        <v>8053.7819307860709</v>
      </c>
      <c r="O91" s="143">
        <f t="shared" si="19"/>
        <v>29.53</v>
      </c>
      <c r="P91" s="143">
        <f t="shared" si="20"/>
        <v>173.26228519930334</v>
      </c>
      <c r="Q91" s="143">
        <f t="shared" si="22"/>
        <v>202.79</v>
      </c>
      <c r="R91" s="143">
        <f t="shared" si="17"/>
        <v>7880.5196455867672</v>
      </c>
    </row>
    <row r="92" spans="1:18">
      <c r="A92" s="105">
        <f t="shared" si="23"/>
        <v>45778</v>
      </c>
      <c r="B92" s="90">
        <v>79</v>
      </c>
      <c r="C92" s="75">
        <f t="shared" si="13"/>
        <v>90091.637905940341</v>
      </c>
      <c r="D92" s="106">
        <f t="shared" si="14"/>
        <v>330.34</v>
      </c>
      <c r="E92" s="106">
        <f t="shared" si="18"/>
        <v>984.07490389824898</v>
      </c>
      <c r="F92" s="106">
        <f t="shared" si="21"/>
        <v>1345.82</v>
      </c>
      <c r="G92" s="106">
        <f t="shared" si="15"/>
        <v>89107.563002042094</v>
      </c>
      <c r="L92" s="142">
        <f t="shared" si="24"/>
        <v>45778</v>
      </c>
      <c r="M92" s="119">
        <v>79</v>
      </c>
      <c r="N92" s="122">
        <f t="shared" si="16"/>
        <v>7880.5196455867672</v>
      </c>
      <c r="O92" s="143">
        <f t="shared" si="19"/>
        <v>28.9</v>
      </c>
      <c r="P92" s="143">
        <f t="shared" si="20"/>
        <v>173.89758024503413</v>
      </c>
      <c r="Q92" s="143">
        <f t="shared" si="22"/>
        <v>202.79</v>
      </c>
      <c r="R92" s="143">
        <f t="shared" si="17"/>
        <v>7706.6220653417331</v>
      </c>
    </row>
    <row r="93" spans="1:18">
      <c r="A93" s="105">
        <f t="shared" si="23"/>
        <v>45809</v>
      </c>
      <c r="B93" s="90">
        <v>80</v>
      </c>
      <c r="C93" s="75">
        <f t="shared" si="13"/>
        <v>89107.563002042094</v>
      </c>
      <c r="D93" s="106">
        <f t="shared" si="14"/>
        <v>326.73</v>
      </c>
      <c r="E93" s="106">
        <f t="shared" si="18"/>
        <v>987.68317854587588</v>
      </c>
      <c r="F93" s="106">
        <f t="shared" si="21"/>
        <v>1345.82</v>
      </c>
      <c r="G93" s="106">
        <f t="shared" si="15"/>
        <v>88119.879823496216</v>
      </c>
      <c r="L93" s="142">
        <f t="shared" si="24"/>
        <v>45809</v>
      </c>
      <c r="M93" s="119">
        <v>80</v>
      </c>
      <c r="N93" s="122">
        <f t="shared" si="16"/>
        <v>7706.6220653417331</v>
      </c>
      <c r="O93" s="143">
        <f t="shared" si="19"/>
        <v>28.26</v>
      </c>
      <c r="P93" s="143">
        <f t="shared" si="20"/>
        <v>174.53520470593259</v>
      </c>
      <c r="Q93" s="143">
        <f t="shared" si="22"/>
        <v>202.79</v>
      </c>
      <c r="R93" s="143">
        <f t="shared" si="17"/>
        <v>7532.0868606358008</v>
      </c>
    </row>
    <row r="94" spans="1:18">
      <c r="A94" s="105">
        <f t="shared" si="23"/>
        <v>45839</v>
      </c>
      <c r="B94" s="90">
        <v>81</v>
      </c>
      <c r="C94" s="75">
        <f t="shared" si="13"/>
        <v>88119.879823496216</v>
      </c>
      <c r="D94" s="106">
        <f t="shared" si="14"/>
        <v>323.11</v>
      </c>
      <c r="E94" s="106">
        <f t="shared" si="18"/>
        <v>991.30468353387732</v>
      </c>
      <c r="F94" s="106">
        <f t="shared" si="21"/>
        <v>1345.82</v>
      </c>
      <c r="G94" s="106">
        <f t="shared" si="15"/>
        <v>87128.57513996234</v>
      </c>
      <c r="L94" s="142">
        <f t="shared" si="24"/>
        <v>45839</v>
      </c>
      <c r="M94" s="119">
        <v>81</v>
      </c>
      <c r="N94" s="122">
        <f t="shared" si="16"/>
        <v>7532.0868606358008</v>
      </c>
      <c r="O94" s="143">
        <f t="shared" si="19"/>
        <v>27.62</v>
      </c>
      <c r="P94" s="143">
        <f t="shared" si="20"/>
        <v>175.17516712318766</v>
      </c>
      <c r="Q94" s="143">
        <f t="shared" si="22"/>
        <v>202.79</v>
      </c>
      <c r="R94" s="143">
        <f t="shared" si="17"/>
        <v>7356.9116935126131</v>
      </c>
    </row>
    <row r="95" spans="1:18">
      <c r="A95" s="105">
        <f t="shared" si="23"/>
        <v>45870</v>
      </c>
      <c r="B95" s="90">
        <v>82</v>
      </c>
      <c r="C95" s="75">
        <f t="shared" si="13"/>
        <v>87128.57513996234</v>
      </c>
      <c r="D95" s="106">
        <f t="shared" si="14"/>
        <v>319.47000000000003</v>
      </c>
      <c r="E95" s="106">
        <f t="shared" si="18"/>
        <v>994.93946737350154</v>
      </c>
      <c r="F95" s="106">
        <f t="shared" si="21"/>
        <v>1345.82</v>
      </c>
      <c r="G95" s="106">
        <f t="shared" si="15"/>
        <v>86133.635672588833</v>
      </c>
      <c r="L95" s="142">
        <f t="shared" si="24"/>
        <v>45870</v>
      </c>
      <c r="M95" s="119">
        <v>82</v>
      </c>
      <c r="N95" s="122">
        <f t="shared" si="16"/>
        <v>7356.9116935126131</v>
      </c>
      <c r="O95" s="143">
        <f t="shared" si="19"/>
        <v>26.98</v>
      </c>
      <c r="P95" s="143">
        <f t="shared" si="20"/>
        <v>175.817476069306</v>
      </c>
      <c r="Q95" s="143">
        <f t="shared" si="22"/>
        <v>202.79</v>
      </c>
      <c r="R95" s="143">
        <f t="shared" si="17"/>
        <v>7181.0942174433067</v>
      </c>
    </row>
    <row r="96" spans="1:18">
      <c r="A96" s="105">
        <f t="shared" si="23"/>
        <v>45901</v>
      </c>
      <c r="B96" s="90">
        <v>83</v>
      </c>
      <c r="C96" s="75">
        <f t="shared" si="13"/>
        <v>86133.635672588833</v>
      </c>
      <c r="D96" s="106">
        <f t="shared" si="14"/>
        <v>315.82</v>
      </c>
      <c r="E96" s="106">
        <f t="shared" si="18"/>
        <v>998.58757875387096</v>
      </c>
      <c r="F96" s="106">
        <f t="shared" si="21"/>
        <v>1345.82</v>
      </c>
      <c r="G96" s="106">
        <f t="shared" si="15"/>
        <v>85135.048093834965</v>
      </c>
      <c r="L96" s="142">
        <f t="shared" si="24"/>
        <v>45901</v>
      </c>
      <c r="M96" s="119">
        <v>83</v>
      </c>
      <c r="N96" s="122">
        <f t="shared" si="16"/>
        <v>7181.0942174433067</v>
      </c>
      <c r="O96" s="143">
        <f t="shared" si="19"/>
        <v>26.33</v>
      </c>
      <c r="P96" s="143">
        <f t="shared" si="20"/>
        <v>176.46214014822681</v>
      </c>
      <c r="Q96" s="143">
        <f t="shared" si="22"/>
        <v>202.79</v>
      </c>
      <c r="R96" s="143">
        <f t="shared" si="17"/>
        <v>7004.6320772950803</v>
      </c>
    </row>
    <row r="97" spans="1:18">
      <c r="A97" s="105">
        <f t="shared" si="23"/>
        <v>45931</v>
      </c>
      <c r="B97" s="90">
        <v>84</v>
      </c>
      <c r="C97" s="75">
        <f t="shared" si="13"/>
        <v>85135.048093834965</v>
      </c>
      <c r="D97" s="106">
        <f t="shared" si="14"/>
        <v>312.16000000000003</v>
      </c>
      <c r="E97" s="106">
        <f t="shared" si="18"/>
        <v>1002.2490665426352</v>
      </c>
      <c r="F97" s="106">
        <f t="shared" si="21"/>
        <v>1345.82</v>
      </c>
      <c r="G97" s="106">
        <f t="shared" si="15"/>
        <v>84132.799027292334</v>
      </c>
      <c r="L97" s="142">
        <f t="shared" si="24"/>
        <v>45931</v>
      </c>
      <c r="M97" s="119">
        <v>84</v>
      </c>
      <c r="N97" s="122">
        <f t="shared" si="16"/>
        <v>7004.6320772950803</v>
      </c>
      <c r="O97" s="143">
        <f t="shared" si="19"/>
        <v>25.68</v>
      </c>
      <c r="P97" s="143">
        <f t="shared" si="20"/>
        <v>177.10916799543699</v>
      </c>
      <c r="Q97" s="143">
        <f t="shared" si="22"/>
        <v>202.79</v>
      </c>
      <c r="R97" s="143">
        <f t="shared" si="17"/>
        <v>6827.5229092996433</v>
      </c>
    </row>
    <row r="98" spans="1:18">
      <c r="A98" s="105">
        <f t="shared" si="23"/>
        <v>45962</v>
      </c>
      <c r="B98" s="90">
        <v>85</v>
      </c>
      <c r="C98" s="75">
        <f t="shared" si="13"/>
        <v>84132.799027292334</v>
      </c>
      <c r="D98" s="106">
        <f t="shared" si="14"/>
        <v>308.49</v>
      </c>
      <c r="E98" s="106">
        <f t="shared" si="18"/>
        <v>1005.923979786625</v>
      </c>
      <c r="F98" s="106">
        <f t="shared" si="21"/>
        <v>1345.82</v>
      </c>
      <c r="G98" s="106">
        <f t="shared" si="15"/>
        <v>83126.875047505702</v>
      </c>
      <c r="L98" s="142">
        <f t="shared" si="24"/>
        <v>45962</v>
      </c>
      <c r="M98" s="119">
        <v>85</v>
      </c>
      <c r="N98" s="122">
        <f t="shared" si="16"/>
        <v>6827.5229092996433</v>
      </c>
      <c r="O98" s="143">
        <f t="shared" si="19"/>
        <v>25.03</v>
      </c>
      <c r="P98" s="143">
        <f t="shared" si="20"/>
        <v>177.7585682780869</v>
      </c>
      <c r="Q98" s="143">
        <f t="shared" si="22"/>
        <v>202.79</v>
      </c>
      <c r="R98" s="143">
        <f t="shared" si="17"/>
        <v>6649.764341021556</v>
      </c>
    </row>
    <row r="99" spans="1:18">
      <c r="A99" s="105">
        <f t="shared" si="23"/>
        <v>45992</v>
      </c>
      <c r="B99" s="90">
        <v>86</v>
      </c>
      <c r="C99" s="75">
        <f t="shared" si="13"/>
        <v>83126.875047505702</v>
      </c>
      <c r="D99" s="106">
        <f t="shared" si="14"/>
        <v>304.8</v>
      </c>
      <c r="E99" s="106">
        <f t="shared" si="18"/>
        <v>1009.6123677125091</v>
      </c>
      <c r="F99" s="106">
        <f t="shared" si="21"/>
        <v>1345.82</v>
      </c>
      <c r="G99" s="106">
        <f t="shared" si="15"/>
        <v>82117.262679793188</v>
      </c>
      <c r="L99" s="142">
        <f t="shared" si="24"/>
        <v>45992</v>
      </c>
      <c r="M99" s="119">
        <v>86</v>
      </c>
      <c r="N99" s="122">
        <f t="shared" si="16"/>
        <v>6649.764341021556</v>
      </c>
      <c r="O99" s="143">
        <f t="shared" si="19"/>
        <v>24.38</v>
      </c>
      <c r="P99" s="143">
        <f t="shared" si="20"/>
        <v>178.41034969510653</v>
      </c>
      <c r="Q99" s="143">
        <f t="shared" si="22"/>
        <v>202.79</v>
      </c>
      <c r="R99" s="143">
        <f t="shared" si="17"/>
        <v>6471.3539913264494</v>
      </c>
    </row>
    <row r="100" spans="1:18">
      <c r="A100" s="105">
        <f t="shared" si="23"/>
        <v>46023</v>
      </c>
      <c r="B100" s="90">
        <v>87</v>
      </c>
      <c r="C100" s="75">
        <f t="shared" si="13"/>
        <v>82117.262679793188</v>
      </c>
      <c r="D100" s="106">
        <f t="shared" si="14"/>
        <v>301.10000000000002</v>
      </c>
      <c r="E100" s="106">
        <f t="shared" si="18"/>
        <v>1013.3142797274551</v>
      </c>
      <c r="F100" s="106">
        <f t="shared" si="21"/>
        <v>1345.82</v>
      </c>
      <c r="G100" s="106">
        <f t="shared" si="15"/>
        <v>81103.948400065739</v>
      </c>
      <c r="L100" s="142">
        <f t="shared" si="24"/>
        <v>46023</v>
      </c>
      <c r="M100" s="119">
        <v>87</v>
      </c>
      <c r="N100" s="122">
        <f t="shared" si="16"/>
        <v>6471.3539913264494</v>
      </c>
      <c r="O100" s="143">
        <f t="shared" si="19"/>
        <v>23.73</v>
      </c>
      <c r="P100" s="143">
        <f t="shared" si="20"/>
        <v>179.06452097732193</v>
      </c>
      <c r="Q100" s="143">
        <f t="shared" si="22"/>
        <v>202.79</v>
      </c>
      <c r="R100" s="143">
        <f t="shared" si="17"/>
        <v>6292.2894703491274</v>
      </c>
    </row>
    <row r="101" spans="1:18">
      <c r="A101" s="105">
        <f t="shared" si="23"/>
        <v>46054</v>
      </c>
      <c r="B101" s="90">
        <v>88</v>
      </c>
      <c r="C101" s="75">
        <f t="shared" si="13"/>
        <v>81103.948400065739</v>
      </c>
      <c r="D101" s="106">
        <f t="shared" si="14"/>
        <v>297.38</v>
      </c>
      <c r="E101" s="106">
        <f t="shared" si="18"/>
        <v>1017.0297654197891</v>
      </c>
      <c r="F101" s="106">
        <f t="shared" si="21"/>
        <v>1345.82</v>
      </c>
      <c r="G101" s="106">
        <f t="shared" si="15"/>
        <v>80086.918634645946</v>
      </c>
      <c r="L101" s="142">
        <f t="shared" si="24"/>
        <v>46054</v>
      </c>
      <c r="M101" s="119">
        <v>88</v>
      </c>
      <c r="N101" s="122">
        <f t="shared" si="16"/>
        <v>6292.2894703491274</v>
      </c>
      <c r="O101" s="143">
        <f t="shared" si="19"/>
        <v>23.07</v>
      </c>
      <c r="P101" s="143">
        <f t="shared" si="20"/>
        <v>179.72109088757213</v>
      </c>
      <c r="Q101" s="143">
        <f t="shared" si="22"/>
        <v>202.79</v>
      </c>
      <c r="R101" s="143">
        <f t="shared" si="17"/>
        <v>6112.5683794615552</v>
      </c>
    </row>
    <row r="102" spans="1:18">
      <c r="A102" s="105">
        <f t="shared" si="23"/>
        <v>46082</v>
      </c>
      <c r="B102" s="90">
        <v>89</v>
      </c>
      <c r="C102" s="75">
        <f t="shared" si="13"/>
        <v>80086.918634645946</v>
      </c>
      <c r="D102" s="106">
        <f t="shared" si="14"/>
        <v>293.64999999999998</v>
      </c>
      <c r="E102" s="106">
        <f t="shared" si="18"/>
        <v>1020.7588745596616</v>
      </c>
      <c r="F102" s="106">
        <f t="shared" si="21"/>
        <v>1345.82</v>
      </c>
      <c r="G102" s="106">
        <f t="shared" si="15"/>
        <v>79066.159760086288</v>
      </c>
      <c r="L102" s="142">
        <f t="shared" si="24"/>
        <v>46082</v>
      </c>
      <c r="M102" s="119">
        <v>89</v>
      </c>
      <c r="N102" s="122">
        <f t="shared" si="16"/>
        <v>6112.5683794615552</v>
      </c>
      <c r="O102" s="143">
        <f t="shared" si="19"/>
        <v>22.41</v>
      </c>
      <c r="P102" s="143">
        <f t="shared" si="20"/>
        <v>180.38006822082656</v>
      </c>
      <c r="Q102" s="143">
        <f t="shared" si="22"/>
        <v>202.79</v>
      </c>
      <c r="R102" s="143">
        <f t="shared" si="17"/>
        <v>5932.1883112407286</v>
      </c>
    </row>
    <row r="103" spans="1:18">
      <c r="A103" s="105">
        <f t="shared" si="23"/>
        <v>46113</v>
      </c>
      <c r="B103" s="90">
        <v>90</v>
      </c>
      <c r="C103" s="75">
        <f t="shared" si="13"/>
        <v>79066.159760086288</v>
      </c>
      <c r="D103" s="106">
        <f t="shared" si="14"/>
        <v>289.91000000000003</v>
      </c>
      <c r="E103" s="106">
        <f t="shared" si="18"/>
        <v>1024.5016570997138</v>
      </c>
      <c r="F103" s="106">
        <f t="shared" si="21"/>
        <v>1345.82</v>
      </c>
      <c r="G103" s="106">
        <f t="shared" si="15"/>
        <v>78041.658102986577</v>
      </c>
      <c r="L103" s="142">
        <f t="shared" si="24"/>
        <v>46113</v>
      </c>
      <c r="M103" s="119">
        <v>90</v>
      </c>
      <c r="N103" s="122">
        <f t="shared" si="16"/>
        <v>5932.1883112407286</v>
      </c>
      <c r="O103" s="143">
        <f t="shared" si="19"/>
        <v>21.75</v>
      </c>
      <c r="P103" s="143">
        <f t="shared" si="20"/>
        <v>181.04146180430291</v>
      </c>
      <c r="Q103" s="143">
        <f t="shared" si="22"/>
        <v>202.79</v>
      </c>
      <c r="R103" s="143">
        <f t="shared" si="17"/>
        <v>5751.1468494364253</v>
      </c>
    </row>
    <row r="104" spans="1:18">
      <c r="A104" s="105">
        <f t="shared" si="23"/>
        <v>46143</v>
      </c>
      <c r="B104" s="90">
        <v>91</v>
      </c>
      <c r="C104" s="75">
        <f t="shared" si="13"/>
        <v>78041.658102986577</v>
      </c>
      <c r="D104" s="106">
        <f t="shared" si="14"/>
        <v>286.14999999999998</v>
      </c>
      <c r="E104" s="106">
        <f t="shared" si="18"/>
        <v>1028.2581631757459</v>
      </c>
      <c r="F104" s="106">
        <f t="shared" si="21"/>
        <v>1345.82</v>
      </c>
      <c r="G104" s="106">
        <f t="shared" si="15"/>
        <v>77013.399939810828</v>
      </c>
      <c r="L104" s="142">
        <f t="shared" si="24"/>
        <v>46143</v>
      </c>
      <c r="M104" s="119">
        <v>91</v>
      </c>
      <c r="N104" s="122">
        <f t="shared" si="16"/>
        <v>5751.1468494364253</v>
      </c>
      <c r="O104" s="143">
        <f t="shared" si="19"/>
        <v>21.09</v>
      </c>
      <c r="P104" s="143">
        <f t="shared" si="20"/>
        <v>181.70528049758536</v>
      </c>
      <c r="Q104" s="143">
        <f t="shared" si="22"/>
        <v>202.79</v>
      </c>
      <c r="R104" s="143">
        <f t="shared" si="17"/>
        <v>5569.4415689388397</v>
      </c>
    </row>
    <row r="105" spans="1:18">
      <c r="A105" s="105">
        <f t="shared" si="23"/>
        <v>46174</v>
      </c>
      <c r="B105" s="90">
        <v>92</v>
      </c>
      <c r="C105" s="75">
        <f t="shared" si="13"/>
        <v>77013.399939810828</v>
      </c>
      <c r="D105" s="106">
        <f t="shared" si="14"/>
        <v>282.38</v>
      </c>
      <c r="E105" s="106">
        <f t="shared" si="18"/>
        <v>1032.0284431073906</v>
      </c>
      <c r="F105" s="106">
        <f t="shared" si="21"/>
        <v>1345.82</v>
      </c>
      <c r="G105" s="106">
        <f t="shared" si="15"/>
        <v>75981.371496703432</v>
      </c>
      <c r="L105" s="142">
        <f t="shared" si="24"/>
        <v>46174</v>
      </c>
      <c r="M105" s="119">
        <v>92</v>
      </c>
      <c r="N105" s="122">
        <f t="shared" si="16"/>
        <v>5569.4415689388397</v>
      </c>
      <c r="O105" s="143">
        <f t="shared" si="19"/>
        <v>20.420000000000002</v>
      </c>
      <c r="P105" s="143">
        <f t="shared" si="20"/>
        <v>182.37153319274319</v>
      </c>
      <c r="Q105" s="143">
        <f t="shared" si="22"/>
        <v>202.79</v>
      </c>
      <c r="R105" s="143">
        <f t="shared" si="17"/>
        <v>5387.0700357460964</v>
      </c>
    </row>
    <row r="106" spans="1:18">
      <c r="A106" s="105">
        <f t="shared" si="23"/>
        <v>46204</v>
      </c>
      <c r="B106" s="90">
        <v>93</v>
      </c>
      <c r="C106" s="75">
        <f t="shared" si="13"/>
        <v>75981.371496703432</v>
      </c>
      <c r="D106" s="106">
        <f t="shared" si="14"/>
        <v>278.60000000000002</v>
      </c>
      <c r="E106" s="106">
        <f t="shared" si="18"/>
        <v>1035.8125473987841</v>
      </c>
      <c r="F106" s="106">
        <f t="shared" si="21"/>
        <v>1345.82</v>
      </c>
      <c r="G106" s="106">
        <f t="shared" si="15"/>
        <v>74945.558949304643</v>
      </c>
      <c r="L106" s="142">
        <f t="shared" si="24"/>
        <v>46204</v>
      </c>
      <c r="M106" s="119">
        <v>93</v>
      </c>
      <c r="N106" s="122">
        <f t="shared" si="16"/>
        <v>5387.0700357460964</v>
      </c>
      <c r="O106" s="143">
        <f t="shared" si="19"/>
        <v>19.75</v>
      </c>
      <c r="P106" s="143">
        <f t="shared" si="20"/>
        <v>183.0402288144499</v>
      </c>
      <c r="Q106" s="143">
        <f t="shared" si="22"/>
        <v>202.79</v>
      </c>
      <c r="R106" s="143">
        <f t="shared" si="17"/>
        <v>5204.0298069316468</v>
      </c>
    </row>
    <row r="107" spans="1:18">
      <c r="A107" s="105">
        <f t="shared" si="23"/>
        <v>46235</v>
      </c>
      <c r="B107" s="90">
        <v>94</v>
      </c>
      <c r="C107" s="75">
        <f t="shared" si="13"/>
        <v>74945.558949304643</v>
      </c>
      <c r="D107" s="106">
        <f t="shared" si="14"/>
        <v>274.8</v>
      </c>
      <c r="E107" s="106">
        <f t="shared" si="18"/>
        <v>1039.6105267392463</v>
      </c>
      <c r="F107" s="106">
        <f t="shared" si="21"/>
        <v>1345.82</v>
      </c>
      <c r="G107" s="106">
        <f t="shared" si="15"/>
        <v>73905.948422565401</v>
      </c>
      <c r="L107" s="142">
        <f t="shared" si="24"/>
        <v>46235</v>
      </c>
      <c r="M107" s="119">
        <v>94</v>
      </c>
      <c r="N107" s="122">
        <f t="shared" si="16"/>
        <v>5204.0298069316468</v>
      </c>
      <c r="O107" s="143">
        <f t="shared" si="19"/>
        <v>19.079999999999998</v>
      </c>
      <c r="P107" s="143">
        <f t="shared" si="20"/>
        <v>183.71137632010289</v>
      </c>
      <c r="Q107" s="143">
        <f t="shared" si="22"/>
        <v>202.79</v>
      </c>
      <c r="R107" s="143">
        <f t="shared" si="17"/>
        <v>5020.3184306115436</v>
      </c>
    </row>
    <row r="108" spans="1:18">
      <c r="A108" s="105">
        <f t="shared" si="23"/>
        <v>46266</v>
      </c>
      <c r="B108" s="90">
        <v>95</v>
      </c>
      <c r="C108" s="75">
        <f t="shared" si="13"/>
        <v>73905.948422565401</v>
      </c>
      <c r="D108" s="106">
        <f t="shared" si="14"/>
        <v>270.99</v>
      </c>
      <c r="E108" s="106">
        <f t="shared" si="18"/>
        <v>1043.4224320039571</v>
      </c>
      <c r="F108" s="106">
        <f t="shared" si="21"/>
        <v>1345.82</v>
      </c>
      <c r="G108" s="106">
        <f t="shared" si="15"/>
        <v>72862.525990561451</v>
      </c>
      <c r="L108" s="142">
        <f t="shared" si="24"/>
        <v>46266</v>
      </c>
      <c r="M108" s="119">
        <v>95</v>
      </c>
      <c r="N108" s="122">
        <f t="shared" si="16"/>
        <v>5020.3184306115436</v>
      </c>
      <c r="O108" s="143">
        <f t="shared" si="19"/>
        <v>18.41</v>
      </c>
      <c r="P108" s="143">
        <f t="shared" si="20"/>
        <v>184.38498469994326</v>
      </c>
      <c r="Q108" s="143">
        <f t="shared" si="22"/>
        <v>202.79</v>
      </c>
      <c r="R108" s="143">
        <f t="shared" si="17"/>
        <v>4835.9334459116008</v>
      </c>
    </row>
    <row r="109" spans="1:18">
      <c r="A109" s="105">
        <f t="shared" si="23"/>
        <v>46296</v>
      </c>
      <c r="B109" s="90">
        <v>96</v>
      </c>
      <c r="C109" s="75">
        <f t="shared" si="13"/>
        <v>72862.525990561451</v>
      </c>
      <c r="D109" s="106">
        <f t="shared" si="14"/>
        <v>267.16000000000003</v>
      </c>
      <c r="E109" s="106">
        <f t="shared" si="18"/>
        <v>1047.2483142546382</v>
      </c>
      <c r="F109" s="106">
        <f t="shared" si="21"/>
        <v>1345.82</v>
      </c>
      <c r="G109" s="106">
        <f t="shared" si="15"/>
        <v>71815.27767630681</v>
      </c>
      <c r="L109" s="142">
        <f t="shared" si="24"/>
        <v>46296</v>
      </c>
      <c r="M109" s="119">
        <v>96</v>
      </c>
      <c r="N109" s="122">
        <f t="shared" si="16"/>
        <v>4835.9334459116008</v>
      </c>
      <c r="O109" s="143">
        <f t="shared" si="19"/>
        <v>17.73</v>
      </c>
      <c r="P109" s="143">
        <f t="shared" si="20"/>
        <v>185.06106297717639</v>
      </c>
      <c r="Q109" s="143">
        <f t="shared" si="22"/>
        <v>202.79</v>
      </c>
      <c r="R109" s="143">
        <f t="shared" si="17"/>
        <v>4650.8723829344244</v>
      </c>
    </row>
    <row r="110" spans="1:18">
      <c r="A110" s="105">
        <f t="shared" si="23"/>
        <v>46327</v>
      </c>
      <c r="B110" s="90">
        <v>97</v>
      </c>
      <c r="C110" s="75">
        <f t="shared" si="13"/>
        <v>71815.27767630681</v>
      </c>
      <c r="D110" s="106">
        <f t="shared" si="14"/>
        <v>263.32</v>
      </c>
      <c r="E110" s="106">
        <f t="shared" si="18"/>
        <v>1051.0882247402385</v>
      </c>
      <c r="F110" s="106">
        <f t="shared" si="21"/>
        <v>1345.82</v>
      </c>
      <c r="G110" s="106">
        <f t="shared" si="15"/>
        <v>70764.189451566577</v>
      </c>
      <c r="L110" s="142">
        <f t="shared" si="24"/>
        <v>46327</v>
      </c>
      <c r="M110" s="119">
        <v>97</v>
      </c>
      <c r="N110" s="122">
        <f t="shared" si="16"/>
        <v>4650.8723829344244</v>
      </c>
      <c r="O110" s="143">
        <f t="shared" si="19"/>
        <v>17.05</v>
      </c>
      <c r="P110" s="143">
        <f t="shared" si="20"/>
        <v>185.7396202080927</v>
      </c>
      <c r="Q110" s="143">
        <f t="shared" si="22"/>
        <v>202.79</v>
      </c>
      <c r="R110" s="143">
        <f t="shared" si="17"/>
        <v>4465.1327627263317</v>
      </c>
    </row>
    <row r="111" spans="1:18">
      <c r="A111" s="105">
        <f t="shared" si="23"/>
        <v>46357</v>
      </c>
      <c r="B111" s="90">
        <v>98</v>
      </c>
      <c r="C111" s="75">
        <f t="shared" si="13"/>
        <v>70764.189451566577</v>
      </c>
      <c r="D111" s="106">
        <f t="shared" si="14"/>
        <v>259.47000000000003</v>
      </c>
      <c r="E111" s="106">
        <f t="shared" si="18"/>
        <v>1054.9422148976194</v>
      </c>
      <c r="F111" s="106">
        <f t="shared" si="21"/>
        <v>1345.82</v>
      </c>
      <c r="G111" s="106">
        <f t="shared" si="15"/>
        <v>69709.247236668962</v>
      </c>
      <c r="L111" s="142">
        <f t="shared" si="24"/>
        <v>46357</v>
      </c>
      <c r="M111" s="119">
        <v>98</v>
      </c>
      <c r="N111" s="122">
        <f t="shared" si="16"/>
        <v>4465.1327627263317</v>
      </c>
      <c r="O111" s="143">
        <f t="shared" si="19"/>
        <v>16.37</v>
      </c>
      <c r="P111" s="143">
        <f t="shared" si="20"/>
        <v>186.42066548218907</v>
      </c>
      <c r="Q111" s="143">
        <f t="shared" si="22"/>
        <v>202.79</v>
      </c>
      <c r="R111" s="143">
        <f t="shared" si="17"/>
        <v>4278.7120972441426</v>
      </c>
    </row>
    <row r="112" spans="1:18">
      <c r="A112" s="105">
        <f t="shared" si="23"/>
        <v>46388</v>
      </c>
      <c r="B112" s="90">
        <v>99</v>
      </c>
      <c r="C112" s="75">
        <f t="shared" si="13"/>
        <v>69709.247236668962</v>
      </c>
      <c r="D112" s="106">
        <f t="shared" si="14"/>
        <v>255.6</v>
      </c>
      <c r="E112" s="106">
        <f t="shared" si="18"/>
        <v>1058.8103363522439</v>
      </c>
      <c r="F112" s="106">
        <f t="shared" si="21"/>
        <v>1345.82</v>
      </c>
      <c r="G112" s="106">
        <f t="shared" si="15"/>
        <v>68650.436900316723</v>
      </c>
      <c r="L112" s="142">
        <f t="shared" si="24"/>
        <v>46388</v>
      </c>
      <c r="M112" s="119">
        <v>99</v>
      </c>
      <c r="N112" s="122">
        <f t="shared" si="16"/>
        <v>4278.7120972441426</v>
      </c>
      <c r="O112" s="143">
        <f t="shared" si="19"/>
        <v>15.69</v>
      </c>
      <c r="P112" s="143">
        <f t="shared" si="20"/>
        <v>187.10420792229041</v>
      </c>
      <c r="Q112" s="143">
        <f t="shared" si="22"/>
        <v>202.79</v>
      </c>
      <c r="R112" s="143">
        <f t="shared" si="17"/>
        <v>4091.6078893218523</v>
      </c>
    </row>
    <row r="113" spans="1:18">
      <c r="A113" s="105">
        <f t="shared" si="23"/>
        <v>46419</v>
      </c>
      <c r="B113" s="90">
        <v>100</v>
      </c>
      <c r="C113" s="75">
        <f t="shared" si="13"/>
        <v>68650.436900316723</v>
      </c>
      <c r="D113" s="106">
        <f t="shared" si="14"/>
        <v>251.72</v>
      </c>
      <c r="E113" s="106">
        <f t="shared" si="18"/>
        <v>1062.6926409188688</v>
      </c>
      <c r="F113" s="106">
        <f t="shared" si="21"/>
        <v>1345.82</v>
      </c>
      <c r="G113" s="106">
        <f t="shared" si="15"/>
        <v>67587.744259397849</v>
      </c>
      <c r="L113" s="142">
        <f t="shared" si="24"/>
        <v>46419</v>
      </c>
      <c r="M113" s="119">
        <v>100</v>
      </c>
      <c r="N113" s="122">
        <f t="shared" si="16"/>
        <v>4091.6078893218523</v>
      </c>
      <c r="O113" s="143">
        <f t="shared" si="19"/>
        <v>15</v>
      </c>
      <c r="P113" s="143">
        <f t="shared" si="20"/>
        <v>187.79025668467213</v>
      </c>
      <c r="Q113" s="143">
        <f t="shared" si="22"/>
        <v>202.79</v>
      </c>
      <c r="R113" s="143">
        <f t="shared" si="17"/>
        <v>3903.8176326371804</v>
      </c>
    </row>
    <row r="114" spans="1:18">
      <c r="A114" s="105">
        <f t="shared" si="23"/>
        <v>46447</v>
      </c>
      <c r="B114" s="90">
        <v>101</v>
      </c>
      <c r="C114" s="75">
        <f t="shared" si="13"/>
        <v>67587.744259397849</v>
      </c>
      <c r="D114" s="106">
        <f t="shared" si="14"/>
        <v>247.82</v>
      </c>
      <c r="E114" s="106">
        <f t="shared" si="18"/>
        <v>1066.589180602238</v>
      </c>
      <c r="F114" s="106">
        <f t="shared" si="21"/>
        <v>1345.82</v>
      </c>
      <c r="G114" s="106">
        <f t="shared" si="15"/>
        <v>66521.155078795608</v>
      </c>
      <c r="L114" s="142">
        <f t="shared" si="24"/>
        <v>46447</v>
      </c>
      <c r="M114" s="119">
        <v>101</v>
      </c>
      <c r="N114" s="122">
        <f t="shared" si="16"/>
        <v>3903.8176326371804</v>
      </c>
      <c r="O114" s="143">
        <f t="shared" si="19"/>
        <v>14.31</v>
      </c>
      <c r="P114" s="143">
        <f t="shared" si="20"/>
        <v>188.4788209591826</v>
      </c>
      <c r="Q114" s="143">
        <f t="shared" si="22"/>
        <v>202.79</v>
      </c>
      <c r="R114" s="143">
        <f t="shared" si="17"/>
        <v>3715.3388116779979</v>
      </c>
    </row>
    <row r="115" spans="1:18">
      <c r="A115" s="105">
        <f t="shared" si="23"/>
        <v>46478</v>
      </c>
      <c r="B115" s="90">
        <v>102</v>
      </c>
      <c r="C115" s="75">
        <f t="shared" si="13"/>
        <v>66521.155078795608</v>
      </c>
      <c r="D115" s="106">
        <f t="shared" si="14"/>
        <v>243.91</v>
      </c>
      <c r="E115" s="106">
        <f t="shared" si="18"/>
        <v>1070.5000075977796</v>
      </c>
      <c r="F115" s="106">
        <f t="shared" si="21"/>
        <v>1345.82</v>
      </c>
      <c r="G115" s="106">
        <f t="shared" si="15"/>
        <v>65450.655071197827</v>
      </c>
      <c r="L115" s="142">
        <f t="shared" si="24"/>
        <v>46478</v>
      </c>
      <c r="M115" s="119">
        <v>102</v>
      </c>
      <c r="N115" s="122">
        <f t="shared" si="16"/>
        <v>3715.3388116779979</v>
      </c>
      <c r="O115" s="143">
        <f t="shared" si="19"/>
        <v>13.62</v>
      </c>
      <c r="P115" s="143">
        <f t="shared" si="20"/>
        <v>189.16990996936627</v>
      </c>
      <c r="Q115" s="143">
        <f t="shared" si="22"/>
        <v>202.79</v>
      </c>
      <c r="R115" s="143">
        <f t="shared" si="17"/>
        <v>3526.1689017086314</v>
      </c>
    </row>
    <row r="116" spans="1:18">
      <c r="A116" s="105">
        <f t="shared" si="23"/>
        <v>46508</v>
      </c>
      <c r="B116" s="90">
        <v>103</v>
      </c>
      <c r="C116" s="75">
        <f t="shared" si="13"/>
        <v>65450.655071197827</v>
      </c>
      <c r="D116" s="106">
        <f t="shared" si="14"/>
        <v>239.99</v>
      </c>
      <c r="E116" s="106">
        <f t="shared" si="18"/>
        <v>1074.425174292305</v>
      </c>
      <c r="F116" s="106">
        <f t="shared" si="21"/>
        <v>1345.82</v>
      </c>
      <c r="G116" s="106">
        <f t="shared" si="15"/>
        <v>64376.229896905519</v>
      </c>
      <c r="L116" s="142">
        <f t="shared" si="24"/>
        <v>46508</v>
      </c>
      <c r="M116" s="119">
        <v>103</v>
      </c>
      <c r="N116" s="122">
        <f t="shared" si="16"/>
        <v>3526.1689017086314</v>
      </c>
      <c r="O116" s="143">
        <f t="shared" si="19"/>
        <v>12.93</v>
      </c>
      <c r="P116" s="143">
        <f t="shared" si="20"/>
        <v>189.86353297258728</v>
      </c>
      <c r="Q116" s="143">
        <f t="shared" si="22"/>
        <v>202.79</v>
      </c>
      <c r="R116" s="143">
        <f t="shared" si="17"/>
        <v>3336.3053687360443</v>
      </c>
    </row>
    <row r="117" spans="1:18">
      <c r="A117" s="105">
        <f t="shared" si="23"/>
        <v>46539</v>
      </c>
      <c r="B117" s="90">
        <v>104</v>
      </c>
      <c r="C117" s="75">
        <f t="shared" si="13"/>
        <v>64376.229896905519</v>
      </c>
      <c r="D117" s="106">
        <f t="shared" si="14"/>
        <v>236.05</v>
      </c>
      <c r="E117" s="106">
        <f t="shared" si="18"/>
        <v>1078.3647332647099</v>
      </c>
      <c r="F117" s="106">
        <f t="shared" si="21"/>
        <v>1345.82</v>
      </c>
      <c r="G117" s="106">
        <f t="shared" si="15"/>
        <v>63297.86516364081</v>
      </c>
      <c r="L117" s="142">
        <f t="shared" si="24"/>
        <v>46539</v>
      </c>
      <c r="M117" s="119">
        <v>104</v>
      </c>
      <c r="N117" s="122">
        <f t="shared" si="16"/>
        <v>3336.3053687360443</v>
      </c>
      <c r="O117" s="143">
        <f t="shared" si="19"/>
        <v>12.23</v>
      </c>
      <c r="P117" s="143">
        <f t="shared" si="20"/>
        <v>190.55969926015342</v>
      </c>
      <c r="Q117" s="143">
        <f t="shared" si="22"/>
        <v>202.79</v>
      </c>
      <c r="R117" s="143">
        <f t="shared" si="17"/>
        <v>3145.7456694758907</v>
      </c>
    </row>
    <row r="118" spans="1:18">
      <c r="A118" s="105">
        <f t="shared" si="23"/>
        <v>46569</v>
      </c>
      <c r="B118" s="90">
        <v>105</v>
      </c>
      <c r="C118" s="75">
        <f t="shared" si="13"/>
        <v>63297.86516364081</v>
      </c>
      <c r="D118" s="106">
        <f t="shared" si="14"/>
        <v>232.09</v>
      </c>
      <c r="E118" s="106">
        <f t="shared" si="18"/>
        <v>1082.3187372866803</v>
      </c>
      <c r="F118" s="106">
        <f t="shared" si="21"/>
        <v>1345.82</v>
      </c>
      <c r="G118" s="106">
        <f t="shared" si="15"/>
        <v>62215.546426354129</v>
      </c>
      <c r="L118" s="142">
        <f t="shared" si="24"/>
        <v>46569</v>
      </c>
      <c r="M118" s="119">
        <v>105</v>
      </c>
      <c r="N118" s="122">
        <f t="shared" si="16"/>
        <v>3145.7456694758907</v>
      </c>
      <c r="O118" s="143">
        <f t="shared" si="19"/>
        <v>11.53</v>
      </c>
      <c r="P118" s="143">
        <f t="shared" si="20"/>
        <v>191.25841815744064</v>
      </c>
      <c r="Q118" s="143">
        <f t="shared" si="22"/>
        <v>202.79</v>
      </c>
      <c r="R118" s="143">
        <f t="shared" si="17"/>
        <v>2954.48725131845</v>
      </c>
    </row>
    <row r="119" spans="1:18">
      <c r="A119" s="105">
        <f t="shared" si="23"/>
        <v>46600</v>
      </c>
      <c r="B119" s="90">
        <v>106</v>
      </c>
      <c r="C119" s="75">
        <f t="shared" si="13"/>
        <v>62215.546426354129</v>
      </c>
      <c r="D119" s="106">
        <f t="shared" si="14"/>
        <v>228.12</v>
      </c>
      <c r="E119" s="106">
        <f t="shared" si="18"/>
        <v>1086.2872393233984</v>
      </c>
      <c r="F119" s="106">
        <f t="shared" si="21"/>
        <v>1345.82</v>
      </c>
      <c r="G119" s="106">
        <f t="shared" si="15"/>
        <v>61129.25918703073</v>
      </c>
      <c r="L119" s="142">
        <f t="shared" si="24"/>
        <v>46600</v>
      </c>
      <c r="M119" s="119">
        <v>106</v>
      </c>
      <c r="N119" s="122">
        <f t="shared" si="16"/>
        <v>2954.48725131845</v>
      </c>
      <c r="O119" s="143">
        <f t="shared" si="19"/>
        <v>10.83</v>
      </c>
      <c r="P119" s="143">
        <f t="shared" si="20"/>
        <v>191.95969902401797</v>
      </c>
      <c r="Q119" s="143">
        <f t="shared" si="22"/>
        <v>202.79</v>
      </c>
      <c r="R119" s="143">
        <f t="shared" si="17"/>
        <v>2762.5275522944321</v>
      </c>
    </row>
    <row r="120" spans="1:18">
      <c r="A120" s="105">
        <f t="shared" si="23"/>
        <v>46631</v>
      </c>
      <c r="B120" s="90">
        <v>107</v>
      </c>
      <c r="C120" s="75">
        <f t="shared" si="13"/>
        <v>61129.25918703073</v>
      </c>
      <c r="D120" s="106">
        <f t="shared" si="14"/>
        <v>224.14</v>
      </c>
      <c r="E120" s="106">
        <f t="shared" si="18"/>
        <v>1090.270292534251</v>
      </c>
      <c r="F120" s="106">
        <f t="shared" si="21"/>
        <v>1345.82</v>
      </c>
      <c r="G120" s="106">
        <f t="shared" si="15"/>
        <v>60038.988894496477</v>
      </c>
      <c r="L120" s="142">
        <f t="shared" si="24"/>
        <v>46631</v>
      </c>
      <c r="M120" s="119">
        <v>107</v>
      </c>
      <c r="N120" s="122">
        <f t="shared" si="16"/>
        <v>2762.5275522944321</v>
      </c>
      <c r="O120" s="143">
        <f t="shared" si="19"/>
        <v>10.130000000000001</v>
      </c>
      <c r="P120" s="143">
        <f t="shared" si="20"/>
        <v>192.66355125377268</v>
      </c>
      <c r="Q120" s="143">
        <f t="shared" si="22"/>
        <v>202.79</v>
      </c>
      <c r="R120" s="143">
        <f t="shared" si="17"/>
        <v>2569.8640010406593</v>
      </c>
    </row>
    <row r="121" spans="1:18">
      <c r="A121" s="105">
        <f t="shared" si="23"/>
        <v>46661</v>
      </c>
      <c r="B121" s="90">
        <v>108</v>
      </c>
      <c r="C121" s="75">
        <f t="shared" si="13"/>
        <v>60038.988894496477</v>
      </c>
      <c r="D121" s="106">
        <f t="shared" si="14"/>
        <v>220.14</v>
      </c>
      <c r="E121" s="106">
        <f t="shared" si="18"/>
        <v>1094.267950273543</v>
      </c>
      <c r="F121" s="106">
        <f t="shared" si="21"/>
        <v>1345.82</v>
      </c>
      <c r="G121" s="106">
        <f t="shared" si="15"/>
        <v>58944.720944222936</v>
      </c>
      <c r="L121" s="142">
        <f t="shared" si="24"/>
        <v>46661</v>
      </c>
      <c r="M121" s="119">
        <v>108</v>
      </c>
      <c r="N121" s="122">
        <f t="shared" si="16"/>
        <v>2569.8640010406593</v>
      </c>
      <c r="O121" s="143">
        <f t="shared" si="19"/>
        <v>9.42</v>
      </c>
      <c r="P121" s="143">
        <f t="shared" si="20"/>
        <v>193.3699842750365</v>
      </c>
      <c r="Q121" s="143">
        <f t="shared" si="22"/>
        <v>202.79</v>
      </c>
      <c r="R121" s="143">
        <f t="shared" si="17"/>
        <v>2376.4940167656227</v>
      </c>
    </row>
    <row r="122" spans="1:18">
      <c r="A122" s="105">
        <f t="shared" si="23"/>
        <v>46692</v>
      </c>
      <c r="B122" s="90">
        <v>109</v>
      </c>
      <c r="C122" s="75">
        <f t="shared" si="13"/>
        <v>58944.720944222936</v>
      </c>
      <c r="D122" s="106">
        <f t="shared" si="14"/>
        <v>216.13</v>
      </c>
      <c r="E122" s="106">
        <f t="shared" si="18"/>
        <v>1098.2802660912125</v>
      </c>
      <c r="F122" s="106">
        <f t="shared" si="21"/>
        <v>1345.82</v>
      </c>
      <c r="G122" s="106">
        <f t="shared" si="15"/>
        <v>57846.440678131723</v>
      </c>
      <c r="L122" s="142">
        <f t="shared" si="24"/>
        <v>46692</v>
      </c>
      <c r="M122" s="119">
        <v>109</v>
      </c>
      <c r="N122" s="122">
        <f t="shared" si="16"/>
        <v>2376.4940167656227</v>
      </c>
      <c r="O122" s="143">
        <f t="shared" si="19"/>
        <v>8.7100000000000009</v>
      </c>
      <c r="P122" s="143">
        <f t="shared" si="20"/>
        <v>194.07900755071165</v>
      </c>
      <c r="Q122" s="143">
        <f t="shared" si="22"/>
        <v>202.79</v>
      </c>
      <c r="R122" s="143">
        <f t="shared" si="17"/>
        <v>2182.4150092149112</v>
      </c>
    </row>
    <row r="123" spans="1:18">
      <c r="A123" s="105">
        <f t="shared" si="23"/>
        <v>46722</v>
      </c>
      <c r="B123" s="90">
        <v>110</v>
      </c>
      <c r="C123" s="75">
        <f t="shared" si="13"/>
        <v>57846.440678131723</v>
      </c>
      <c r="D123" s="106">
        <f t="shared" si="14"/>
        <v>212.1</v>
      </c>
      <c r="E123" s="106">
        <f t="shared" si="18"/>
        <v>1102.3072937335471</v>
      </c>
      <c r="F123" s="106">
        <f t="shared" si="21"/>
        <v>1345.82</v>
      </c>
      <c r="G123" s="106">
        <f t="shared" si="15"/>
        <v>56744.133384398177</v>
      </c>
      <c r="L123" s="142">
        <f t="shared" si="24"/>
        <v>46722</v>
      </c>
      <c r="M123" s="119">
        <v>110</v>
      </c>
      <c r="N123" s="122">
        <f t="shared" si="16"/>
        <v>2182.4150092149112</v>
      </c>
      <c r="O123" s="143">
        <f t="shared" si="19"/>
        <v>8</v>
      </c>
      <c r="P123" s="143">
        <f t="shared" si="20"/>
        <v>194.79063057839761</v>
      </c>
      <c r="Q123" s="143">
        <f t="shared" si="22"/>
        <v>202.79</v>
      </c>
      <c r="R123" s="143">
        <f t="shared" si="17"/>
        <v>1987.6243786365135</v>
      </c>
    </row>
    <row r="124" spans="1:18">
      <c r="A124" s="105">
        <f t="shared" si="23"/>
        <v>46753</v>
      </c>
      <c r="B124" s="90">
        <v>111</v>
      </c>
      <c r="C124" s="75">
        <f t="shared" si="13"/>
        <v>56744.133384398177</v>
      </c>
      <c r="D124" s="106">
        <f t="shared" si="14"/>
        <v>208.06</v>
      </c>
      <c r="E124" s="106">
        <f t="shared" si="18"/>
        <v>1106.3490871439035</v>
      </c>
      <c r="F124" s="106">
        <f t="shared" si="21"/>
        <v>1345.82</v>
      </c>
      <c r="G124" s="106">
        <f t="shared" si="15"/>
        <v>55637.784297254271</v>
      </c>
      <c r="L124" s="142">
        <f t="shared" si="24"/>
        <v>46753</v>
      </c>
      <c r="M124" s="119">
        <v>111</v>
      </c>
      <c r="N124" s="122">
        <f t="shared" si="16"/>
        <v>1987.6243786365135</v>
      </c>
      <c r="O124" s="143">
        <f t="shared" si="19"/>
        <v>7.29</v>
      </c>
      <c r="P124" s="143">
        <f t="shared" si="20"/>
        <v>195.50486289051838</v>
      </c>
      <c r="Q124" s="143">
        <f t="shared" si="22"/>
        <v>202.79</v>
      </c>
      <c r="R124" s="143">
        <f t="shared" si="17"/>
        <v>1792.1195157459952</v>
      </c>
    </row>
    <row r="125" spans="1:18">
      <c r="A125" s="105">
        <f t="shared" si="23"/>
        <v>46784</v>
      </c>
      <c r="B125" s="90">
        <v>112</v>
      </c>
      <c r="C125" s="75">
        <f t="shared" si="13"/>
        <v>55637.784297254271</v>
      </c>
      <c r="D125" s="106">
        <f t="shared" si="14"/>
        <v>204.01</v>
      </c>
      <c r="E125" s="106">
        <f t="shared" si="18"/>
        <v>1110.405700463431</v>
      </c>
      <c r="F125" s="106">
        <f t="shared" si="21"/>
        <v>1345.82</v>
      </c>
      <c r="G125" s="106">
        <f t="shared" si="15"/>
        <v>54527.378596790841</v>
      </c>
      <c r="L125" s="142">
        <f t="shared" si="24"/>
        <v>46784</v>
      </c>
      <c r="M125" s="119">
        <v>112</v>
      </c>
      <c r="N125" s="122">
        <f t="shared" si="16"/>
        <v>1792.1195157459952</v>
      </c>
      <c r="O125" s="143">
        <f t="shared" si="19"/>
        <v>6.57</v>
      </c>
      <c r="P125" s="143">
        <f t="shared" si="20"/>
        <v>196.22171405445027</v>
      </c>
      <c r="Q125" s="143">
        <f t="shared" si="22"/>
        <v>202.79</v>
      </c>
      <c r="R125" s="143">
        <f t="shared" si="17"/>
        <v>1595.8978016915448</v>
      </c>
    </row>
    <row r="126" spans="1:18">
      <c r="A126" s="105">
        <f t="shared" si="23"/>
        <v>46813</v>
      </c>
      <c r="B126" s="90">
        <v>113</v>
      </c>
      <c r="C126" s="75">
        <f t="shared" si="13"/>
        <v>54527.378596790841</v>
      </c>
      <c r="D126" s="106">
        <f t="shared" si="14"/>
        <v>199.93</v>
      </c>
      <c r="E126" s="106">
        <f t="shared" si="18"/>
        <v>1114.4771880317969</v>
      </c>
      <c r="F126" s="106">
        <f t="shared" si="21"/>
        <v>1345.82</v>
      </c>
      <c r="G126" s="106">
        <f t="shared" si="15"/>
        <v>53412.90140875904</v>
      </c>
      <c r="L126" s="142">
        <f t="shared" si="24"/>
        <v>46813</v>
      </c>
      <c r="M126" s="119">
        <v>113</v>
      </c>
      <c r="N126" s="122">
        <f t="shared" si="16"/>
        <v>1595.8978016915448</v>
      </c>
      <c r="O126" s="143">
        <f t="shared" si="19"/>
        <v>5.85</v>
      </c>
      <c r="P126" s="143">
        <f t="shared" si="20"/>
        <v>196.94119367264992</v>
      </c>
      <c r="Q126" s="143">
        <f t="shared" si="22"/>
        <v>202.79</v>
      </c>
      <c r="R126" s="143">
        <f t="shared" si="17"/>
        <v>1398.9566080188949</v>
      </c>
    </row>
    <row r="127" spans="1:18">
      <c r="A127" s="105">
        <f t="shared" si="23"/>
        <v>46844</v>
      </c>
      <c r="B127" s="90">
        <v>114</v>
      </c>
      <c r="C127" s="75">
        <f t="shared" si="13"/>
        <v>53412.90140875904</v>
      </c>
      <c r="D127" s="106">
        <f t="shared" si="14"/>
        <v>195.85</v>
      </c>
      <c r="E127" s="106">
        <f t="shared" si="18"/>
        <v>1118.5636043879138</v>
      </c>
      <c r="F127" s="106">
        <f t="shared" si="21"/>
        <v>1345.82</v>
      </c>
      <c r="G127" s="106">
        <f t="shared" si="15"/>
        <v>52294.337804371127</v>
      </c>
      <c r="L127" s="142">
        <f t="shared" si="24"/>
        <v>46844</v>
      </c>
      <c r="M127" s="119">
        <v>114</v>
      </c>
      <c r="N127" s="122">
        <f t="shared" si="16"/>
        <v>1398.9566080188949</v>
      </c>
      <c r="O127" s="143">
        <f t="shared" si="19"/>
        <v>5.13</v>
      </c>
      <c r="P127" s="143">
        <f t="shared" si="20"/>
        <v>197.66331138278298</v>
      </c>
      <c r="Q127" s="143">
        <f t="shared" si="22"/>
        <v>202.79</v>
      </c>
      <c r="R127" s="143">
        <f t="shared" si="17"/>
        <v>1201.293296636112</v>
      </c>
    </row>
    <row r="128" spans="1:18">
      <c r="A128" s="105">
        <f t="shared" si="23"/>
        <v>46874</v>
      </c>
      <c r="B128" s="90">
        <v>115</v>
      </c>
      <c r="C128" s="75">
        <f t="shared" si="13"/>
        <v>52294.337804371127</v>
      </c>
      <c r="D128" s="106">
        <f t="shared" si="14"/>
        <v>191.75</v>
      </c>
      <c r="E128" s="106">
        <f t="shared" si="18"/>
        <v>1122.6650042706694</v>
      </c>
      <c r="F128" s="106">
        <f t="shared" si="21"/>
        <v>1345.82</v>
      </c>
      <c r="G128" s="106">
        <f t="shared" si="15"/>
        <v>51171.672800100459</v>
      </c>
      <c r="L128" s="142">
        <f t="shared" si="24"/>
        <v>46874</v>
      </c>
      <c r="M128" s="119">
        <v>115</v>
      </c>
      <c r="N128" s="122">
        <f t="shared" si="16"/>
        <v>1201.293296636112</v>
      </c>
      <c r="O128" s="143">
        <f t="shared" si="19"/>
        <v>4.4000000000000004</v>
      </c>
      <c r="P128" s="143">
        <f t="shared" si="20"/>
        <v>198.38807685785318</v>
      </c>
      <c r="Q128" s="143">
        <f t="shared" si="22"/>
        <v>202.79</v>
      </c>
      <c r="R128" s="143">
        <f t="shared" si="17"/>
        <v>1002.9052197782588</v>
      </c>
    </row>
    <row r="129" spans="1:18">
      <c r="A129" s="105">
        <f t="shared" si="23"/>
        <v>46905</v>
      </c>
      <c r="B129" s="90">
        <v>116</v>
      </c>
      <c r="C129" s="75">
        <f t="shared" si="13"/>
        <v>51171.672800100459</v>
      </c>
      <c r="D129" s="106">
        <f t="shared" si="14"/>
        <v>187.63</v>
      </c>
      <c r="E129" s="106">
        <f t="shared" si="18"/>
        <v>1126.7814426196617</v>
      </c>
      <c r="F129" s="106">
        <f t="shared" si="21"/>
        <v>1345.82</v>
      </c>
      <c r="G129" s="106">
        <f t="shared" si="15"/>
        <v>50044.891357480796</v>
      </c>
      <c r="L129" s="142">
        <f t="shared" si="24"/>
        <v>46905</v>
      </c>
      <c r="M129" s="119">
        <v>116</v>
      </c>
      <c r="N129" s="122">
        <f t="shared" si="16"/>
        <v>1002.9052197782588</v>
      </c>
      <c r="O129" s="143">
        <f t="shared" si="19"/>
        <v>3.68</v>
      </c>
      <c r="P129" s="143">
        <f t="shared" si="20"/>
        <v>199.115499806332</v>
      </c>
      <c r="Q129" s="143">
        <f t="shared" si="22"/>
        <v>202.79</v>
      </c>
      <c r="R129" s="143">
        <f t="shared" si="17"/>
        <v>803.78971997192684</v>
      </c>
    </row>
    <row r="130" spans="1:18">
      <c r="A130" s="105">
        <f t="shared" si="23"/>
        <v>46935</v>
      </c>
      <c r="B130" s="90">
        <v>117</v>
      </c>
      <c r="C130" s="75">
        <f t="shared" si="13"/>
        <v>50044.891357480796</v>
      </c>
      <c r="D130" s="106">
        <f t="shared" si="14"/>
        <v>183.5</v>
      </c>
      <c r="E130" s="106">
        <f t="shared" si="18"/>
        <v>1130.912974575934</v>
      </c>
      <c r="F130" s="106">
        <f t="shared" si="21"/>
        <v>1345.82</v>
      </c>
      <c r="G130" s="106">
        <f t="shared" si="15"/>
        <v>48913.978382904861</v>
      </c>
      <c r="L130" s="142">
        <f t="shared" si="24"/>
        <v>46935</v>
      </c>
      <c r="M130" s="119">
        <v>117</v>
      </c>
      <c r="N130" s="122">
        <f t="shared" si="16"/>
        <v>803.78971997192684</v>
      </c>
      <c r="O130" s="143">
        <f t="shared" si="19"/>
        <v>2.95</v>
      </c>
      <c r="P130" s="143">
        <f t="shared" si="20"/>
        <v>199.84558997228854</v>
      </c>
      <c r="Q130" s="143">
        <f t="shared" si="22"/>
        <v>202.79</v>
      </c>
      <c r="R130" s="143">
        <f t="shared" si="17"/>
        <v>603.94412999963833</v>
      </c>
    </row>
    <row r="131" spans="1:18">
      <c r="A131" s="105">
        <f t="shared" si="23"/>
        <v>46966</v>
      </c>
      <c r="B131" s="90">
        <v>118</v>
      </c>
      <c r="C131" s="75">
        <f t="shared" si="13"/>
        <v>48913.978382904861</v>
      </c>
      <c r="D131" s="106">
        <f t="shared" si="14"/>
        <v>179.35</v>
      </c>
      <c r="E131" s="106">
        <f t="shared" si="18"/>
        <v>1135.0596554827123</v>
      </c>
      <c r="F131" s="106">
        <f t="shared" si="21"/>
        <v>1345.82</v>
      </c>
      <c r="G131" s="106">
        <f t="shared" si="15"/>
        <v>47778.918727422148</v>
      </c>
      <c r="L131" s="142">
        <f t="shared" si="24"/>
        <v>46966</v>
      </c>
      <c r="M131" s="119">
        <v>118</v>
      </c>
      <c r="N131" s="122">
        <f t="shared" si="16"/>
        <v>603.94412999963833</v>
      </c>
      <c r="O131" s="143">
        <f t="shared" si="19"/>
        <v>2.21</v>
      </c>
      <c r="P131" s="143">
        <f t="shared" si="20"/>
        <v>200.57835713552026</v>
      </c>
      <c r="Q131" s="143">
        <f t="shared" si="22"/>
        <v>202.79</v>
      </c>
      <c r="R131" s="143">
        <f t="shared" si="17"/>
        <v>403.36577286411807</v>
      </c>
    </row>
    <row r="132" spans="1:18">
      <c r="A132" s="105">
        <f t="shared" si="23"/>
        <v>46997</v>
      </c>
      <c r="B132" s="90">
        <v>119</v>
      </c>
      <c r="C132" s="75">
        <f t="shared" si="13"/>
        <v>47778.918727422148</v>
      </c>
      <c r="D132" s="106">
        <f t="shared" si="14"/>
        <v>175.19</v>
      </c>
      <c r="E132" s="106">
        <f t="shared" si="18"/>
        <v>1139.2215408861489</v>
      </c>
      <c r="F132" s="106">
        <f t="shared" si="21"/>
        <v>1345.82</v>
      </c>
      <c r="G132" s="106">
        <f t="shared" si="15"/>
        <v>46639.697186535996</v>
      </c>
      <c r="L132" s="142">
        <f t="shared" si="24"/>
        <v>46997</v>
      </c>
      <c r="M132" s="119">
        <v>119</v>
      </c>
      <c r="N132" s="122">
        <f t="shared" si="16"/>
        <v>403.36577286411807</v>
      </c>
      <c r="O132" s="143">
        <f t="shared" si="19"/>
        <v>1.48</v>
      </c>
      <c r="P132" s="143">
        <f t="shared" si="20"/>
        <v>201.31381111168383</v>
      </c>
      <c r="Q132" s="143">
        <f t="shared" si="22"/>
        <v>202.79</v>
      </c>
      <c r="R132" s="143">
        <f t="shared" si="17"/>
        <v>202.05196175243424</v>
      </c>
    </row>
    <row r="133" spans="1:18">
      <c r="A133" s="105">
        <f t="shared" si="23"/>
        <v>47027</v>
      </c>
      <c r="B133" s="90">
        <v>120</v>
      </c>
      <c r="C133" s="75">
        <f t="shared" si="13"/>
        <v>46639.697186535996</v>
      </c>
      <c r="D133" s="106">
        <f t="shared" si="14"/>
        <v>171.01</v>
      </c>
      <c r="E133" s="106">
        <f t="shared" si="18"/>
        <v>1143.3986865360648</v>
      </c>
      <c r="F133" s="106">
        <f t="shared" si="21"/>
        <v>1345.82</v>
      </c>
      <c r="G133" s="106">
        <f t="shared" si="15"/>
        <v>45496.298499999932</v>
      </c>
      <c r="L133" s="142">
        <f t="shared" si="24"/>
        <v>47027</v>
      </c>
      <c r="M133" s="119">
        <v>120</v>
      </c>
      <c r="N133" s="122">
        <f t="shared" si="16"/>
        <v>202.05196175243424</v>
      </c>
      <c r="O133" s="143">
        <f t="shared" si="19"/>
        <v>0.74</v>
      </c>
      <c r="P133" s="143">
        <f t="shared" si="20"/>
        <v>202.05196175242668</v>
      </c>
      <c r="Q133" s="143">
        <f t="shared" si="22"/>
        <v>202.79</v>
      </c>
      <c r="R133" s="143">
        <f t="shared" si="17"/>
        <v>7.560174708487466E-12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AF1E0-B650-4F2C-BCF0-F00A44C0CC0B}">
  <dimension ref="A1:R133"/>
  <sheetViews>
    <sheetView topLeftCell="A42" workbookViewId="0">
      <selection activeCell="P8" sqref="P8"/>
    </sheetView>
  </sheetViews>
  <sheetFormatPr defaultRowHeight="15"/>
  <cols>
    <col min="1" max="1" width="9.140625" style="68"/>
    <col min="2" max="2" width="7.85546875" style="68" customWidth="1"/>
    <col min="3" max="3" width="14.7109375" style="68" customWidth="1"/>
    <col min="4" max="4" width="14.28515625" style="68" customWidth="1"/>
    <col min="5" max="7" width="14.7109375" style="68" customWidth="1"/>
    <col min="8" max="11" width="9.140625" style="68"/>
    <col min="12" max="12" width="9.140625" style="129"/>
    <col min="13" max="13" width="7.85546875" style="129" customWidth="1"/>
    <col min="14" max="14" width="14.7109375" style="129" customWidth="1"/>
    <col min="15" max="15" width="14.28515625" style="129" customWidth="1"/>
    <col min="16" max="18" width="14.7109375" style="129" customWidth="1"/>
    <col min="19" max="16384" width="9.140625" style="68"/>
  </cols>
  <sheetData>
    <row r="1" spans="1:18">
      <c r="A1" s="66"/>
      <c r="B1" s="66"/>
      <c r="C1" s="66"/>
      <c r="D1" s="66"/>
      <c r="E1" s="66"/>
      <c r="F1" s="66"/>
      <c r="G1" s="67"/>
      <c r="L1" s="117"/>
      <c r="M1" s="117"/>
      <c r="N1" s="117"/>
      <c r="O1" s="117"/>
      <c r="P1" s="117"/>
      <c r="Q1" s="117"/>
      <c r="R1" s="118"/>
    </row>
    <row r="2" spans="1:18">
      <c r="A2" s="66"/>
      <c r="B2" s="66"/>
      <c r="C2" s="66"/>
      <c r="D2" s="66"/>
      <c r="E2" s="66"/>
      <c r="F2" s="69"/>
      <c r="G2" s="70"/>
      <c r="L2" s="117"/>
      <c r="M2" s="117"/>
      <c r="N2" s="117"/>
      <c r="O2" s="117"/>
      <c r="P2" s="117"/>
      <c r="Q2" s="119"/>
      <c r="R2" s="120"/>
    </row>
    <row r="3" spans="1:18">
      <c r="A3" s="66"/>
      <c r="B3" s="66"/>
      <c r="C3" s="66"/>
      <c r="D3" s="66"/>
      <c r="E3" s="66"/>
      <c r="F3" s="69"/>
      <c r="G3" s="70"/>
      <c r="L3" s="117"/>
      <c r="M3" s="117"/>
      <c r="N3" s="117"/>
      <c r="O3" s="117"/>
      <c r="P3" s="117"/>
      <c r="Q3" s="119"/>
      <c r="R3" s="120"/>
    </row>
    <row r="4" spans="1:18" ht="21">
      <c r="A4" s="66"/>
      <c r="B4" s="73" t="s">
        <v>48</v>
      </c>
      <c r="C4" s="66"/>
      <c r="D4" s="66"/>
      <c r="E4" s="74"/>
      <c r="F4" s="75"/>
      <c r="G4" s="66"/>
      <c r="K4" s="79"/>
      <c r="L4" s="117"/>
      <c r="M4" s="121" t="s">
        <v>67</v>
      </c>
      <c r="N4" s="117"/>
      <c r="O4" s="117"/>
      <c r="P4" s="119"/>
      <c r="Q4" s="122"/>
      <c r="R4" s="117"/>
    </row>
    <row r="5" spans="1:18">
      <c r="A5" s="66"/>
      <c r="B5" s="66"/>
      <c r="C5" s="66"/>
      <c r="D5" s="66"/>
      <c r="E5" s="66"/>
      <c r="F5" s="75"/>
      <c r="G5" s="66"/>
      <c r="K5" s="81"/>
      <c r="L5" s="117"/>
      <c r="M5" s="117"/>
      <c r="N5" s="117"/>
      <c r="O5" s="117"/>
      <c r="P5" s="117"/>
      <c r="Q5" s="122"/>
      <c r="R5" s="117"/>
    </row>
    <row r="6" spans="1:18">
      <c r="A6" s="66"/>
      <c r="B6" s="82" t="s">
        <v>50</v>
      </c>
      <c r="C6" s="83"/>
      <c r="D6" s="84"/>
      <c r="E6" s="113">
        <v>43405</v>
      </c>
      <c r="F6" s="85"/>
      <c r="G6" s="66"/>
      <c r="K6" s="88"/>
      <c r="L6" s="117"/>
      <c r="M6" s="123" t="s">
        <v>50</v>
      </c>
      <c r="N6" s="124"/>
      <c r="O6" s="125"/>
      <c r="P6" s="126">
        <v>43405</v>
      </c>
      <c r="Q6" s="127"/>
      <c r="R6" s="117"/>
    </row>
    <row r="7" spans="1:18">
      <c r="A7" s="66"/>
      <c r="B7" s="89" t="s">
        <v>51</v>
      </c>
      <c r="C7" s="90"/>
      <c r="E7" s="91">
        <v>120</v>
      </c>
      <c r="F7" s="92" t="s">
        <v>52</v>
      </c>
      <c r="K7" s="93"/>
      <c r="L7" s="117"/>
      <c r="M7" s="128" t="s">
        <v>51</v>
      </c>
      <c r="N7" s="119"/>
      <c r="P7" s="130">
        <v>120</v>
      </c>
      <c r="Q7" s="131" t="s">
        <v>52</v>
      </c>
    </row>
    <row r="8" spans="1:18">
      <c r="A8" s="66"/>
      <c r="B8" s="89" t="s">
        <v>68</v>
      </c>
      <c r="C8" s="90"/>
      <c r="D8" s="94">
        <f>E6-1</f>
        <v>43404</v>
      </c>
      <c r="E8" s="114">
        <v>27609.4</v>
      </c>
      <c r="F8" s="92" t="s">
        <v>54</v>
      </c>
      <c r="K8" s="93"/>
      <c r="L8" s="117"/>
      <c r="M8" s="128" t="s">
        <v>68</v>
      </c>
      <c r="N8" s="119"/>
      <c r="O8" s="132">
        <f>P6-1</f>
        <v>43404</v>
      </c>
      <c r="P8" s="144">
        <v>27609.4</v>
      </c>
      <c r="Q8" s="131" t="s">
        <v>54</v>
      </c>
    </row>
    <row r="9" spans="1:18">
      <c r="A9" s="66"/>
      <c r="B9" s="89" t="s">
        <v>58</v>
      </c>
      <c r="C9" s="90"/>
      <c r="E9" s="96">
        <v>0</v>
      </c>
      <c r="F9" s="92" t="s">
        <v>54</v>
      </c>
      <c r="G9" s="109"/>
      <c r="K9" s="93"/>
      <c r="L9" s="117"/>
      <c r="M9" s="128" t="s">
        <v>58</v>
      </c>
      <c r="N9" s="119"/>
      <c r="P9" s="133">
        <v>0</v>
      </c>
      <c r="Q9" s="131" t="s">
        <v>54</v>
      </c>
      <c r="R9" s="134"/>
    </row>
    <row r="10" spans="1:18">
      <c r="A10" s="66"/>
      <c r="B10" s="98" t="s">
        <v>59</v>
      </c>
      <c r="C10" s="99"/>
      <c r="D10" s="100"/>
      <c r="E10" s="116">
        <v>4.3999999999999997E-2</v>
      </c>
      <c r="F10" s="101"/>
      <c r="G10" s="102"/>
      <c r="K10" s="93"/>
      <c r="L10" s="117"/>
      <c r="M10" s="135" t="s">
        <v>59</v>
      </c>
      <c r="N10" s="136"/>
      <c r="O10" s="137"/>
      <c r="P10" s="138">
        <v>4.3999999999999997E-2</v>
      </c>
      <c r="Q10" s="139"/>
      <c r="R10" s="117"/>
    </row>
    <row r="11" spans="1:18">
      <c r="A11" s="66"/>
      <c r="B11" s="91"/>
      <c r="C11" s="90"/>
      <c r="E11" s="103"/>
      <c r="F11" s="91"/>
      <c r="G11" s="102"/>
      <c r="K11" s="93"/>
      <c r="L11" s="117"/>
      <c r="M11" s="130"/>
      <c r="N11" s="119"/>
      <c r="P11" s="140"/>
      <c r="Q11" s="130"/>
      <c r="R11" s="117"/>
    </row>
    <row r="12" spans="1:18">
      <c r="K12" s="93"/>
    </row>
    <row r="13" spans="1:18" ht="15.75" thickBot="1">
      <c r="A13" s="104" t="s">
        <v>60</v>
      </c>
      <c r="B13" s="104" t="s">
        <v>61</v>
      </c>
      <c r="C13" s="104" t="s">
        <v>62</v>
      </c>
      <c r="D13" s="104" t="s">
        <v>63</v>
      </c>
      <c r="E13" s="104" t="s">
        <v>64</v>
      </c>
      <c r="F13" s="104" t="s">
        <v>65</v>
      </c>
      <c r="G13" s="104" t="s">
        <v>66</v>
      </c>
      <c r="K13" s="93"/>
      <c r="L13" s="141" t="s">
        <v>60</v>
      </c>
      <c r="M13" s="141" t="s">
        <v>61</v>
      </c>
      <c r="N13" s="141" t="s">
        <v>62</v>
      </c>
      <c r="O13" s="141" t="s">
        <v>63</v>
      </c>
      <c r="P13" s="141" t="s">
        <v>64</v>
      </c>
      <c r="Q13" s="141" t="s">
        <v>65</v>
      </c>
      <c r="R13" s="141" t="s">
        <v>66</v>
      </c>
    </row>
    <row r="14" spans="1:18">
      <c r="A14" s="105">
        <f>E6</f>
        <v>43405</v>
      </c>
      <c r="B14" s="90">
        <v>1</v>
      </c>
      <c r="C14" s="75">
        <f>E8</f>
        <v>27609.4</v>
      </c>
      <c r="D14" s="106">
        <f>ROUND(C14*$E$10/12,2)</f>
        <v>101.23</v>
      </c>
      <c r="E14" s="106">
        <f>PPMT($E$10/12,B14,$E$7,-$E$8,$E$9,0)</f>
        <v>183.57593767922737</v>
      </c>
      <c r="F14" s="106">
        <f>ROUND(PMT($E$10/12,E7,-E8,E9),2)</f>
        <v>284.81</v>
      </c>
      <c r="G14" s="106">
        <f>C14-E14</f>
        <v>27425.824062320775</v>
      </c>
      <c r="K14" s="93"/>
      <c r="L14" s="142">
        <f>P6</f>
        <v>43405</v>
      </c>
      <c r="M14" s="119">
        <v>1</v>
      </c>
      <c r="N14" s="122">
        <f>P8</f>
        <v>27609.4</v>
      </c>
      <c r="O14" s="143">
        <f>ROUND(N14*$P$10/12,2)</f>
        <v>101.23</v>
      </c>
      <c r="P14" s="143">
        <f>PPMT($P$10/12,M14,$P$7,-$P$8,$P$9,0)</f>
        <v>183.57593767922737</v>
      </c>
      <c r="Q14" s="143">
        <f>ROUND(PMT($P$10/12,P7,-P8,P9),2)</f>
        <v>284.81</v>
      </c>
      <c r="R14" s="143">
        <f>N14-P14</f>
        <v>27425.824062320775</v>
      </c>
    </row>
    <row r="15" spans="1:18">
      <c r="A15" s="105">
        <f>EDATE(A14,1)</f>
        <v>43435</v>
      </c>
      <c r="B15" s="90">
        <v>2</v>
      </c>
      <c r="C15" s="75">
        <f>G14</f>
        <v>27425.824062320775</v>
      </c>
      <c r="D15" s="106">
        <f t="shared" ref="D15:D72" si="0">ROUND(C15*$E$10/12,2)</f>
        <v>100.56</v>
      </c>
      <c r="E15" s="106">
        <f t="shared" ref="E15:E78" si="1">PPMT($E$10/12,B15,$E$7,-$E$8,$E$9,0)</f>
        <v>184.24904945071785</v>
      </c>
      <c r="F15" s="106">
        <f>F14</f>
        <v>284.81</v>
      </c>
      <c r="G15" s="106">
        <f t="shared" ref="G15:G72" si="2">C15-E15</f>
        <v>27241.575012870057</v>
      </c>
      <c r="K15" s="93"/>
      <c r="L15" s="142">
        <f>EDATE(L14,1)</f>
        <v>43435</v>
      </c>
      <c r="M15" s="119">
        <v>2</v>
      </c>
      <c r="N15" s="122">
        <f>R14</f>
        <v>27425.824062320775</v>
      </c>
      <c r="O15" s="143">
        <f t="shared" ref="O15:O78" si="3">ROUND(N15*$P$10/12,2)</f>
        <v>100.56</v>
      </c>
      <c r="P15" s="143">
        <f t="shared" ref="P15:P78" si="4">PPMT($P$10/12,M15,$P$7,-$P$8,$P$9,0)</f>
        <v>184.24904945071785</v>
      </c>
      <c r="Q15" s="143">
        <f>Q14</f>
        <v>284.81</v>
      </c>
      <c r="R15" s="143">
        <f t="shared" ref="R15:R72" si="5">N15-P15</f>
        <v>27241.575012870057</v>
      </c>
    </row>
    <row r="16" spans="1:18">
      <c r="A16" s="105">
        <f>EDATE(A15,1)</f>
        <v>43466</v>
      </c>
      <c r="B16" s="90">
        <v>3</v>
      </c>
      <c r="C16" s="75">
        <f>G15</f>
        <v>27241.575012870057</v>
      </c>
      <c r="D16" s="106">
        <f t="shared" si="0"/>
        <v>99.89</v>
      </c>
      <c r="E16" s="106">
        <f t="shared" si="1"/>
        <v>184.92462929870382</v>
      </c>
      <c r="F16" s="106">
        <f t="shared" ref="F16:F79" si="6">F15</f>
        <v>284.81</v>
      </c>
      <c r="G16" s="106">
        <f t="shared" si="2"/>
        <v>27056.650383571352</v>
      </c>
      <c r="K16" s="93"/>
      <c r="L16" s="142">
        <f>EDATE(L15,1)</f>
        <v>43466</v>
      </c>
      <c r="M16" s="119">
        <v>3</v>
      </c>
      <c r="N16" s="122">
        <f>R15</f>
        <v>27241.575012870057</v>
      </c>
      <c r="O16" s="143">
        <f t="shared" si="3"/>
        <v>99.89</v>
      </c>
      <c r="P16" s="143">
        <f t="shared" si="4"/>
        <v>184.92462929870382</v>
      </c>
      <c r="Q16" s="143">
        <f t="shared" ref="Q16:Q79" si="7">Q15</f>
        <v>284.81</v>
      </c>
      <c r="R16" s="143">
        <f t="shared" si="5"/>
        <v>27056.650383571352</v>
      </c>
    </row>
    <row r="17" spans="1:18">
      <c r="A17" s="105">
        <f t="shared" ref="A17:A80" si="8">EDATE(A16,1)</f>
        <v>43497</v>
      </c>
      <c r="B17" s="90">
        <v>4</v>
      </c>
      <c r="C17" s="75">
        <f t="shared" ref="C17:C72" si="9">G16</f>
        <v>27056.650383571352</v>
      </c>
      <c r="D17" s="106">
        <f t="shared" si="0"/>
        <v>99.21</v>
      </c>
      <c r="E17" s="106">
        <f t="shared" si="1"/>
        <v>185.6026862727991</v>
      </c>
      <c r="F17" s="106">
        <f t="shared" si="6"/>
        <v>284.81</v>
      </c>
      <c r="G17" s="106">
        <f t="shared" si="2"/>
        <v>26871.047697298553</v>
      </c>
      <c r="K17" s="93"/>
      <c r="L17" s="142">
        <f t="shared" ref="L17:L80" si="10">EDATE(L16,1)</f>
        <v>43497</v>
      </c>
      <c r="M17" s="119">
        <v>4</v>
      </c>
      <c r="N17" s="122">
        <f t="shared" ref="N17:N72" si="11">R16</f>
        <v>27056.650383571352</v>
      </c>
      <c r="O17" s="143">
        <f t="shared" si="3"/>
        <v>99.21</v>
      </c>
      <c r="P17" s="143">
        <f t="shared" si="4"/>
        <v>185.6026862727991</v>
      </c>
      <c r="Q17" s="143">
        <f t="shared" si="7"/>
        <v>284.81</v>
      </c>
      <c r="R17" s="143">
        <f t="shared" si="5"/>
        <v>26871.047697298553</v>
      </c>
    </row>
    <row r="18" spans="1:18">
      <c r="A18" s="105">
        <f t="shared" si="8"/>
        <v>43525</v>
      </c>
      <c r="B18" s="90">
        <v>5</v>
      </c>
      <c r="C18" s="75">
        <f t="shared" si="9"/>
        <v>26871.047697298553</v>
      </c>
      <c r="D18" s="106">
        <f t="shared" si="0"/>
        <v>98.53</v>
      </c>
      <c r="E18" s="106">
        <f t="shared" si="1"/>
        <v>186.28322945579936</v>
      </c>
      <c r="F18" s="106">
        <f t="shared" si="6"/>
        <v>284.81</v>
      </c>
      <c r="G18" s="106">
        <f t="shared" si="2"/>
        <v>26684.764467842753</v>
      </c>
      <c r="K18" s="93"/>
      <c r="L18" s="142">
        <f t="shared" si="10"/>
        <v>43525</v>
      </c>
      <c r="M18" s="119">
        <v>5</v>
      </c>
      <c r="N18" s="122">
        <f t="shared" si="11"/>
        <v>26871.047697298553</v>
      </c>
      <c r="O18" s="143">
        <f t="shared" si="3"/>
        <v>98.53</v>
      </c>
      <c r="P18" s="143">
        <f t="shared" si="4"/>
        <v>186.28322945579936</v>
      </c>
      <c r="Q18" s="143">
        <f t="shared" si="7"/>
        <v>284.81</v>
      </c>
      <c r="R18" s="143">
        <f t="shared" si="5"/>
        <v>26684.764467842753</v>
      </c>
    </row>
    <row r="19" spans="1:18">
      <c r="A19" s="105">
        <f t="shared" si="8"/>
        <v>43556</v>
      </c>
      <c r="B19" s="90">
        <v>6</v>
      </c>
      <c r="C19" s="75">
        <f t="shared" si="9"/>
        <v>26684.764467842753</v>
      </c>
      <c r="D19" s="106">
        <f t="shared" si="0"/>
        <v>97.84</v>
      </c>
      <c r="E19" s="106">
        <f t="shared" si="1"/>
        <v>186.96626796380394</v>
      </c>
      <c r="F19" s="106">
        <f t="shared" si="6"/>
        <v>284.81</v>
      </c>
      <c r="G19" s="106">
        <f t="shared" si="2"/>
        <v>26497.798199878951</v>
      </c>
      <c r="K19" s="93"/>
      <c r="L19" s="142">
        <f t="shared" si="10"/>
        <v>43556</v>
      </c>
      <c r="M19" s="119">
        <v>6</v>
      </c>
      <c r="N19" s="122">
        <f t="shared" si="11"/>
        <v>26684.764467842753</v>
      </c>
      <c r="O19" s="143">
        <f t="shared" si="3"/>
        <v>97.84</v>
      </c>
      <c r="P19" s="143">
        <f t="shared" si="4"/>
        <v>186.96626796380394</v>
      </c>
      <c r="Q19" s="143">
        <f t="shared" si="7"/>
        <v>284.81</v>
      </c>
      <c r="R19" s="143">
        <f t="shared" si="5"/>
        <v>26497.798199878951</v>
      </c>
    </row>
    <row r="20" spans="1:18">
      <c r="A20" s="105">
        <f t="shared" si="8"/>
        <v>43586</v>
      </c>
      <c r="B20" s="90">
        <v>7</v>
      </c>
      <c r="C20" s="75">
        <f t="shared" si="9"/>
        <v>26497.798199878951</v>
      </c>
      <c r="D20" s="106">
        <f t="shared" si="0"/>
        <v>97.16</v>
      </c>
      <c r="E20" s="106">
        <f t="shared" si="1"/>
        <v>187.65181094633789</v>
      </c>
      <c r="F20" s="106">
        <f t="shared" si="6"/>
        <v>284.81</v>
      </c>
      <c r="G20" s="106">
        <f t="shared" si="2"/>
        <v>26310.146388932611</v>
      </c>
      <c r="K20" s="93"/>
      <c r="L20" s="142">
        <f t="shared" si="10"/>
        <v>43586</v>
      </c>
      <c r="M20" s="119">
        <v>7</v>
      </c>
      <c r="N20" s="122">
        <f t="shared" si="11"/>
        <v>26497.798199878951</v>
      </c>
      <c r="O20" s="143">
        <f t="shared" si="3"/>
        <v>97.16</v>
      </c>
      <c r="P20" s="143">
        <f t="shared" si="4"/>
        <v>187.65181094633789</v>
      </c>
      <c r="Q20" s="143">
        <f t="shared" si="7"/>
        <v>284.81</v>
      </c>
      <c r="R20" s="143">
        <f t="shared" si="5"/>
        <v>26310.146388932611</v>
      </c>
    </row>
    <row r="21" spans="1:18">
      <c r="A21" s="105">
        <f>EDATE(A20,1)</f>
        <v>43617</v>
      </c>
      <c r="B21" s="90">
        <v>8</v>
      </c>
      <c r="C21" s="75">
        <f t="shared" si="9"/>
        <v>26310.146388932611</v>
      </c>
      <c r="D21" s="106">
        <f t="shared" si="0"/>
        <v>96.47</v>
      </c>
      <c r="E21" s="106">
        <f t="shared" si="1"/>
        <v>188.33986758647444</v>
      </c>
      <c r="F21" s="106">
        <f t="shared" si="6"/>
        <v>284.81</v>
      </c>
      <c r="G21" s="106">
        <f t="shared" si="2"/>
        <v>26121.806521346138</v>
      </c>
      <c r="K21" s="93"/>
      <c r="L21" s="142">
        <f>EDATE(L20,1)</f>
        <v>43617</v>
      </c>
      <c r="M21" s="119">
        <v>8</v>
      </c>
      <c r="N21" s="122">
        <f t="shared" si="11"/>
        <v>26310.146388932611</v>
      </c>
      <c r="O21" s="143">
        <f t="shared" si="3"/>
        <v>96.47</v>
      </c>
      <c r="P21" s="143">
        <f t="shared" si="4"/>
        <v>188.33986758647444</v>
      </c>
      <c r="Q21" s="143">
        <f t="shared" si="7"/>
        <v>284.81</v>
      </c>
      <c r="R21" s="143">
        <f t="shared" si="5"/>
        <v>26121.806521346138</v>
      </c>
    </row>
    <row r="22" spans="1:18">
      <c r="A22" s="105">
        <f t="shared" si="8"/>
        <v>43647</v>
      </c>
      <c r="B22" s="90">
        <v>9</v>
      </c>
      <c r="C22" s="75">
        <f t="shared" si="9"/>
        <v>26121.806521346138</v>
      </c>
      <c r="D22" s="106">
        <f t="shared" si="0"/>
        <v>95.78</v>
      </c>
      <c r="E22" s="106">
        <f t="shared" si="1"/>
        <v>189.03044710095821</v>
      </c>
      <c r="F22" s="106">
        <f t="shared" si="6"/>
        <v>284.81</v>
      </c>
      <c r="G22" s="106">
        <f t="shared" si="2"/>
        <v>25932.776074245179</v>
      </c>
      <c r="K22" s="93"/>
      <c r="L22" s="142">
        <f t="shared" si="10"/>
        <v>43647</v>
      </c>
      <c r="M22" s="119">
        <v>9</v>
      </c>
      <c r="N22" s="122">
        <f t="shared" si="11"/>
        <v>26121.806521346138</v>
      </c>
      <c r="O22" s="143">
        <f t="shared" si="3"/>
        <v>95.78</v>
      </c>
      <c r="P22" s="143">
        <f t="shared" si="4"/>
        <v>189.03044710095821</v>
      </c>
      <c r="Q22" s="143">
        <f t="shared" si="7"/>
        <v>284.81</v>
      </c>
      <c r="R22" s="143">
        <f t="shared" si="5"/>
        <v>25932.776074245179</v>
      </c>
    </row>
    <row r="23" spans="1:18">
      <c r="A23" s="105">
        <f t="shared" si="8"/>
        <v>43678</v>
      </c>
      <c r="B23" s="90">
        <v>10</v>
      </c>
      <c r="C23" s="75">
        <f t="shared" si="9"/>
        <v>25932.776074245179</v>
      </c>
      <c r="D23" s="106">
        <f t="shared" si="0"/>
        <v>95.09</v>
      </c>
      <c r="E23" s="106">
        <f t="shared" si="1"/>
        <v>189.72355874032837</v>
      </c>
      <c r="F23" s="106">
        <f t="shared" si="6"/>
        <v>284.81</v>
      </c>
      <c r="G23" s="106">
        <f t="shared" si="2"/>
        <v>25743.052515504853</v>
      </c>
      <c r="K23" s="93"/>
      <c r="L23" s="142">
        <f t="shared" si="10"/>
        <v>43678</v>
      </c>
      <c r="M23" s="119">
        <v>10</v>
      </c>
      <c r="N23" s="122">
        <f t="shared" si="11"/>
        <v>25932.776074245179</v>
      </c>
      <c r="O23" s="143">
        <f t="shared" si="3"/>
        <v>95.09</v>
      </c>
      <c r="P23" s="143">
        <f t="shared" si="4"/>
        <v>189.72355874032837</v>
      </c>
      <c r="Q23" s="143">
        <f t="shared" si="7"/>
        <v>284.81</v>
      </c>
      <c r="R23" s="143">
        <f t="shared" si="5"/>
        <v>25743.052515504853</v>
      </c>
    </row>
    <row r="24" spans="1:18">
      <c r="A24" s="105">
        <f t="shared" si="8"/>
        <v>43709</v>
      </c>
      <c r="B24" s="90">
        <v>11</v>
      </c>
      <c r="C24" s="75">
        <f t="shared" si="9"/>
        <v>25743.052515504853</v>
      </c>
      <c r="D24" s="106">
        <f t="shared" si="0"/>
        <v>94.39</v>
      </c>
      <c r="E24" s="106">
        <f t="shared" si="1"/>
        <v>190.41921178904289</v>
      </c>
      <c r="F24" s="106">
        <f t="shared" si="6"/>
        <v>284.81</v>
      </c>
      <c r="G24" s="106">
        <f t="shared" si="2"/>
        <v>25552.633303715811</v>
      </c>
      <c r="L24" s="142">
        <f t="shared" si="10"/>
        <v>43709</v>
      </c>
      <c r="M24" s="119">
        <v>11</v>
      </c>
      <c r="N24" s="122">
        <f t="shared" si="11"/>
        <v>25743.052515504853</v>
      </c>
      <c r="O24" s="143">
        <f t="shared" si="3"/>
        <v>94.39</v>
      </c>
      <c r="P24" s="143">
        <f t="shared" si="4"/>
        <v>190.41921178904289</v>
      </c>
      <c r="Q24" s="143">
        <f t="shared" si="7"/>
        <v>284.81</v>
      </c>
      <c r="R24" s="143">
        <f t="shared" si="5"/>
        <v>25552.633303715811</v>
      </c>
    </row>
    <row r="25" spans="1:18">
      <c r="A25" s="105">
        <f t="shared" si="8"/>
        <v>43739</v>
      </c>
      <c r="B25" s="90">
        <v>12</v>
      </c>
      <c r="C25" s="75">
        <f t="shared" si="9"/>
        <v>25552.633303715811</v>
      </c>
      <c r="D25" s="106">
        <f t="shared" si="0"/>
        <v>93.69</v>
      </c>
      <c r="E25" s="106">
        <f t="shared" si="1"/>
        <v>191.11741556560276</v>
      </c>
      <c r="F25" s="106">
        <f t="shared" si="6"/>
        <v>284.81</v>
      </c>
      <c r="G25" s="106">
        <f t="shared" si="2"/>
        <v>25361.515888150207</v>
      </c>
      <c r="L25" s="142">
        <f t="shared" si="10"/>
        <v>43739</v>
      </c>
      <c r="M25" s="119">
        <v>12</v>
      </c>
      <c r="N25" s="122">
        <f t="shared" si="11"/>
        <v>25552.633303715811</v>
      </c>
      <c r="O25" s="143">
        <f t="shared" si="3"/>
        <v>93.69</v>
      </c>
      <c r="P25" s="143">
        <f t="shared" si="4"/>
        <v>191.11741556560276</v>
      </c>
      <c r="Q25" s="143">
        <f t="shared" si="7"/>
        <v>284.81</v>
      </c>
      <c r="R25" s="143">
        <f t="shared" si="5"/>
        <v>25361.515888150207</v>
      </c>
    </row>
    <row r="26" spans="1:18">
      <c r="A26" s="105">
        <f t="shared" si="8"/>
        <v>43770</v>
      </c>
      <c r="B26" s="90">
        <v>13</v>
      </c>
      <c r="C26" s="75">
        <f t="shared" si="9"/>
        <v>25361.515888150207</v>
      </c>
      <c r="D26" s="106">
        <f t="shared" si="0"/>
        <v>92.99</v>
      </c>
      <c r="E26" s="106">
        <f t="shared" si="1"/>
        <v>191.81817942267662</v>
      </c>
      <c r="F26" s="106">
        <f t="shared" si="6"/>
        <v>284.81</v>
      </c>
      <c r="G26" s="106">
        <f t="shared" si="2"/>
        <v>25169.69770872753</v>
      </c>
      <c r="L26" s="142">
        <f t="shared" si="10"/>
        <v>43770</v>
      </c>
      <c r="M26" s="119">
        <v>13</v>
      </c>
      <c r="N26" s="122">
        <f t="shared" si="11"/>
        <v>25361.515888150207</v>
      </c>
      <c r="O26" s="143">
        <f t="shared" si="3"/>
        <v>92.99</v>
      </c>
      <c r="P26" s="143">
        <f t="shared" si="4"/>
        <v>191.81817942267662</v>
      </c>
      <c r="Q26" s="143">
        <f t="shared" si="7"/>
        <v>284.81</v>
      </c>
      <c r="R26" s="143">
        <f t="shared" si="5"/>
        <v>25169.69770872753</v>
      </c>
    </row>
    <row r="27" spans="1:18">
      <c r="A27" s="105">
        <f t="shared" si="8"/>
        <v>43800</v>
      </c>
      <c r="B27" s="90">
        <v>14</v>
      </c>
      <c r="C27" s="75">
        <f t="shared" si="9"/>
        <v>25169.69770872753</v>
      </c>
      <c r="D27" s="106">
        <f t="shared" si="0"/>
        <v>92.29</v>
      </c>
      <c r="E27" s="106">
        <f t="shared" si="1"/>
        <v>192.52151274722644</v>
      </c>
      <c r="F27" s="106">
        <f t="shared" si="6"/>
        <v>284.81</v>
      </c>
      <c r="G27" s="106">
        <f t="shared" si="2"/>
        <v>24977.176195980304</v>
      </c>
      <c r="L27" s="142">
        <f t="shared" si="10"/>
        <v>43800</v>
      </c>
      <c r="M27" s="119">
        <v>14</v>
      </c>
      <c r="N27" s="122">
        <f t="shared" si="11"/>
        <v>25169.69770872753</v>
      </c>
      <c r="O27" s="143">
        <f t="shared" si="3"/>
        <v>92.29</v>
      </c>
      <c r="P27" s="143">
        <f t="shared" si="4"/>
        <v>192.52151274722644</v>
      </c>
      <c r="Q27" s="143">
        <f t="shared" si="7"/>
        <v>284.81</v>
      </c>
      <c r="R27" s="143">
        <f t="shared" si="5"/>
        <v>24977.176195980304</v>
      </c>
    </row>
    <row r="28" spans="1:18">
      <c r="A28" s="105">
        <f t="shared" si="8"/>
        <v>43831</v>
      </c>
      <c r="B28" s="90">
        <v>15</v>
      </c>
      <c r="C28" s="75">
        <f t="shared" si="9"/>
        <v>24977.176195980304</v>
      </c>
      <c r="D28" s="106">
        <f t="shared" si="0"/>
        <v>91.58</v>
      </c>
      <c r="E28" s="106">
        <f t="shared" si="1"/>
        <v>193.2274249606329</v>
      </c>
      <c r="F28" s="106">
        <f t="shared" si="6"/>
        <v>284.81</v>
      </c>
      <c r="G28" s="106">
        <f t="shared" si="2"/>
        <v>24783.94877101967</v>
      </c>
      <c r="L28" s="142">
        <f t="shared" si="10"/>
        <v>43831</v>
      </c>
      <c r="M28" s="119">
        <v>15</v>
      </c>
      <c r="N28" s="122">
        <f t="shared" si="11"/>
        <v>24977.176195980304</v>
      </c>
      <c r="O28" s="143">
        <f t="shared" si="3"/>
        <v>91.58</v>
      </c>
      <c r="P28" s="143">
        <f t="shared" si="4"/>
        <v>193.2274249606329</v>
      </c>
      <c r="Q28" s="143">
        <f t="shared" si="7"/>
        <v>284.81</v>
      </c>
      <c r="R28" s="143">
        <f t="shared" si="5"/>
        <v>24783.94877101967</v>
      </c>
    </row>
    <row r="29" spans="1:18">
      <c r="A29" s="105">
        <f t="shared" si="8"/>
        <v>43862</v>
      </c>
      <c r="B29" s="90">
        <v>16</v>
      </c>
      <c r="C29" s="75">
        <f t="shared" si="9"/>
        <v>24783.94877101967</v>
      </c>
      <c r="D29" s="106">
        <f t="shared" si="0"/>
        <v>90.87</v>
      </c>
      <c r="E29" s="106">
        <f t="shared" si="1"/>
        <v>193.93592551882193</v>
      </c>
      <c r="F29" s="106">
        <f t="shared" si="6"/>
        <v>284.81</v>
      </c>
      <c r="G29" s="106">
        <f t="shared" si="2"/>
        <v>24590.012845500849</v>
      </c>
      <c r="L29" s="142">
        <f t="shared" si="10"/>
        <v>43862</v>
      </c>
      <c r="M29" s="119">
        <v>16</v>
      </c>
      <c r="N29" s="122">
        <f t="shared" si="11"/>
        <v>24783.94877101967</v>
      </c>
      <c r="O29" s="143">
        <f t="shared" si="3"/>
        <v>90.87</v>
      </c>
      <c r="P29" s="143">
        <f t="shared" si="4"/>
        <v>193.93592551882193</v>
      </c>
      <c r="Q29" s="143">
        <f t="shared" si="7"/>
        <v>284.81</v>
      </c>
      <c r="R29" s="143">
        <f t="shared" si="5"/>
        <v>24590.012845500849</v>
      </c>
    </row>
    <row r="30" spans="1:18">
      <c r="A30" s="105">
        <f t="shared" si="8"/>
        <v>43891</v>
      </c>
      <c r="B30" s="90">
        <v>17</v>
      </c>
      <c r="C30" s="75">
        <f t="shared" si="9"/>
        <v>24590.012845500849</v>
      </c>
      <c r="D30" s="106">
        <f t="shared" si="0"/>
        <v>90.16</v>
      </c>
      <c r="E30" s="106">
        <f t="shared" si="1"/>
        <v>194.64702391239095</v>
      </c>
      <c r="F30" s="106">
        <f t="shared" si="6"/>
        <v>284.81</v>
      </c>
      <c r="G30" s="106">
        <f t="shared" si="2"/>
        <v>24395.365821588457</v>
      </c>
      <c r="L30" s="142">
        <f t="shared" si="10"/>
        <v>43891</v>
      </c>
      <c r="M30" s="119">
        <v>17</v>
      </c>
      <c r="N30" s="122">
        <f t="shared" si="11"/>
        <v>24590.012845500849</v>
      </c>
      <c r="O30" s="143">
        <f t="shared" si="3"/>
        <v>90.16</v>
      </c>
      <c r="P30" s="143">
        <f t="shared" si="4"/>
        <v>194.64702391239095</v>
      </c>
      <c r="Q30" s="143">
        <f t="shared" si="7"/>
        <v>284.81</v>
      </c>
      <c r="R30" s="143">
        <f t="shared" si="5"/>
        <v>24395.365821588457</v>
      </c>
    </row>
    <row r="31" spans="1:18">
      <c r="A31" s="105">
        <f t="shared" si="8"/>
        <v>43922</v>
      </c>
      <c r="B31" s="90">
        <v>18</v>
      </c>
      <c r="C31" s="75">
        <f t="shared" si="9"/>
        <v>24395.365821588457</v>
      </c>
      <c r="D31" s="106">
        <f t="shared" si="0"/>
        <v>89.45</v>
      </c>
      <c r="E31" s="106">
        <f t="shared" si="1"/>
        <v>195.36072966673638</v>
      </c>
      <c r="F31" s="106">
        <f t="shared" si="6"/>
        <v>284.81</v>
      </c>
      <c r="G31" s="106">
        <f t="shared" si="2"/>
        <v>24200.005091921721</v>
      </c>
      <c r="L31" s="142">
        <f t="shared" si="10"/>
        <v>43922</v>
      </c>
      <c r="M31" s="119">
        <v>18</v>
      </c>
      <c r="N31" s="122">
        <f t="shared" si="11"/>
        <v>24395.365821588457</v>
      </c>
      <c r="O31" s="143">
        <f t="shared" si="3"/>
        <v>89.45</v>
      </c>
      <c r="P31" s="143">
        <f t="shared" si="4"/>
        <v>195.36072966673638</v>
      </c>
      <c r="Q31" s="143">
        <f t="shared" si="7"/>
        <v>284.81</v>
      </c>
      <c r="R31" s="143">
        <f t="shared" si="5"/>
        <v>24200.005091921721</v>
      </c>
    </row>
    <row r="32" spans="1:18">
      <c r="A32" s="105">
        <f t="shared" si="8"/>
        <v>43952</v>
      </c>
      <c r="B32" s="90">
        <v>19</v>
      </c>
      <c r="C32" s="75">
        <f t="shared" si="9"/>
        <v>24200.005091921721</v>
      </c>
      <c r="D32" s="106">
        <f t="shared" si="0"/>
        <v>88.73</v>
      </c>
      <c r="E32" s="106">
        <f t="shared" si="1"/>
        <v>196.07705234218105</v>
      </c>
      <c r="F32" s="106">
        <f t="shared" si="6"/>
        <v>284.81</v>
      </c>
      <c r="G32" s="106">
        <f t="shared" si="2"/>
        <v>24003.928039579539</v>
      </c>
      <c r="L32" s="142">
        <f t="shared" si="10"/>
        <v>43952</v>
      </c>
      <c r="M32" s="119">
        <v>19</v>
      </c>
      <c r="N32" s="122">
        <f t="shared" si="11"/>
        <v>24200.005091921721</v>
      </c>
      <c r="O32" s="143">
        <f t="shared" si="3"/>
        <v>88.73</v>
      </c>
      <c r="P32" s="143">
        <f t="shared" si="4"/>
        <v>196.07705234218105</v>
      </c>
      <c r="Q32" s="143">
        <f t="shared" si="7"/>
        <v>284.81</v>
      </c>
      <c r="R32" s="143">
        <f t="shared" si="5"/>
        <v>24003.928039579539</v>
      </c>
    </row>
    <row r="33" spans="1:18">
      <c r="A33" s="105">
        <f t="shared" si="8"/>
        <v>43983</v>
      </c>
      <c r="B33" s="90">
        <v>20</v>
      </c>
      <c r="C33" s="75">
        <f t="shared" si="9"/>
        <v>24003.928039579539</v>
      </c>
      <c r="D33" s="106">
        <f t="shared" si="0"/>
        <v>88.01</v>
      </c>
      <c r="E33" s="106">
        <f t="shared" si="1"/>
        <v>196.79600153410243</v>
      </c>
      <c r="F33" s="106">
        <f t="shared" si="6"/>
        <v>284.81</v>
      </c>
      <c r="G33" s="106">
        <f t="shared" si="2"/>
        <v>23807.132038045438</v>
      </c>
      <c r="L33" s="142">
        <f t="shared" si="10"/>
        <v>43983</v>
      </c>
      <c r="M33" s="119">
        <v>20</v>
      </c>
      <c r="N33" s="122">
        <f t="shared" si="11"/>
        <v>24003.928039579539</v>
      </c>
      <c r="O33" s="143">
        <f t="shared" si="3"/>
        <v>88.01</v>
      </c>
      <c r="P33" s="143">
        <f t="shared" si="4"/>
        <v>196.79600153410243</v>
      </c>
      <c r="Q33" s="143">
        <f t="shared" si="7"/>
        <v>284.81</v>
      </c>
      <c r="R33" s="143">
        <f t="shared" si="5"/>
        <v>23807.132038045438</v>
      </c>
    </row>
    <row r="34" spans="1:18">
      <c r="A34" s="105">
        <f t="shared" si="8"/>
        <v>44013</v>
      </c>
      <c r="B34" s="90">
        <v>21</v>
      </c>
      <c r="C34" s="75">
        <f t="shared" si="9"/>
        <v>23807.132038045438</v>
      </c>
      <c r="D34" s="106">
        <f t="shared" si="0"/>
        <v>87.29</v>
      </c>
      <c r="E34" s="106">
        <f t="shared" si="1"/>
        <v>197.51758687306076</v>
      </c>
      <c r="F34" s="106">
        <f t="shared" si="6"/>
        <v>284.81</v>
      </c>
      <c r="G34" s="106">
        <f t="shared" si="2"/>
        <v>23609.614451172376</v>
      </c>
      <c r="L34" s="142">
        <f t="shared" si="10"/>
        <v>44013</v>
      </c>
      <c r="M34" s="119">
        <v>21</v>
      </c>
      <c r="N34" s="122">
        <f t="shared" si="11"/>
        <v>23807.132038045438</v>
      </c>
      <c r="O34" s="143">
        <f t="shared" si="3"/>
        <v>87.29</v>
      </c>
      <c r="P34" s="143">
        <f t="shared" si="4"/>
        <v>197.51758687306076</v>
      </c>
      <c r="Q34" s="143">
        <f t="shared" si="7"/>
        <v>284.81</v>
      </c>
      <c r="R34" s="143">
        <f t="shared" si="5"/>
        <v>23609.614451172376</v>
      </c>
    </row>
    <row r="35" spans="1:18">
      <c r="A35" s="105">
        <f t="shared" si="8"/>
        <v>44044</v>
      </c>
      <c r="B35" s="90">
        <v>22</v>
      </c>
      <c r="C35" s="75">
        <f t="shared" si="9"/>
        <v>23609.614451172376</v>
      </c>
      <c r="D35" s="106">
        <f t="shared" si="0"/>
        <v>86.57</v>
      </c>
      <c r="E35" s="106">
        <f t="shared" si="1"/>
        <v>198.24181802492868</v>
      </c>
      <c r="F35" s="106">
        <f t="shared" si="6"/>
        <v>284.81</v>
      </c>
      <c r="G35" s="106">
        <f t="shared" si="2"/>
        <v>23411.372633147446</v>
      </c>
      <c r="L35" s="142">
        <f t="shared" si="10"/>
        <v>44044</v>
      </c>
      <c r="M35" s="119">
        <v>22</v>
      </c>
      <c r="N35" s="122">
        <f t="shared" si="11"/>
        <v>23609.614451172376</v>
      </c>
      <c r="O35" s="143">
        <f t="shared" si="3"/>
        <v>86.57</v>
      </c>
      <c r="P35" s="143">
        <f t="shared" si="4"/>
        <v>198.24181802492868</v>
      </c>
      <c r="Q35" s="143">
        <f t="shared" si="7"/>
        <v>284.81</v>
      </c>
      <c r="R35" s="143">
        <f t="shared" si="5"/>
        <v>23411.372633147446</v>
      </c>
    </row>
    <row r="36" spans="1:18">
      <c r="A36" s="105">
        <f t="shared" si="8"/>
        <v>44075</v>
      </c>
      <c r="B36" s="90">
        <v>23</v>
      </c>
      <c r="C36" s="75">
        <f t="shared" si="9"/>
        <v>23411.372633147446</v>
      </c>
      <c r="D36" s="106">
        <f t="shared" si="0"/>
        <v>85.84</v>
      </c>
      <c r="E36" s="106">
        <f t="shared" si="1"/>
        <v>198.96870469102009</v>
      </c>
      <c r="F36" s="106">
        <f t="shared" si="6"/>
        <v>284.81</v>
      </c>
      <c r="G36" s="106">
        <f t="shared" si="2"/>
        <v>23212.403928456428</v>
      </c>
      <c r="L36" s="142">
        <f t="shared" si="10"/>
        <v>44075</v>
      </c>
      <c r="M36" s="119">
        <v>23</v>
      </c>
      <c r="N36" s="122">
        <f t="shared" si="11"/>
        <v>23411.372633147446</v>
      </c>
      <c r="O36" s="143">
        <f t="shared" si="3"/>
        <v>85.84</v>
      </c>
      <c r="P36" s="143">
        <f t="shared" si="4"/>
        <v>198.96870469102009</v>
      </c>
      <c r="Q36" s="143">
        <f t="shared" si="7"/>
        <v>284.81</v>
      </c>
      <c r="R36" s="143">
        <f t="shared" si="5"/>
        <v>23212.403928456428</v>
      </c>
    </row>
    <row r="37" spans="1:18">
      <c r="A37" s="105">
        <f t="shared" si="8"/>
        <v>44105</v>
      </c>
      <c r="B37" s="90">
        <v>24</v>
      </c>
      <c r="C37" s="75">
        <f t="shared" si="9"/>
        <v>23212.403928456428</v>
      </c>
      <c r="D37" s="106">
        <f t="shared" si="0"/>
        <v>85.11</v>
      </c>
      <c r="E37" s="106">
        <f t="shared" si="1"/>
        <v>199.69825660822045</v>
      </c>
      <c r="F37" s="106">
        <f t="shared" si="6"/>
        <v>284.81</v>
      </c>
      <c r="G37" s="106">
        <f t="shared" si="2"/>
        <v>23012.705671848209</v>
      </c>
      <c r="L37" s="142">
        <f t="shared" si="10"/>
        <v>44105</v>
      </c>
      <c r="M37" s="119">
        <v>24</v>
      </c>
      <c r="N37" s="122">
        <f t="shared" si="11"/>
        <v>23212.403928456428</v>
      </c>
      <c r="O37" s="143">
        <f t="shared" si="3"/>
        <v>85.11</v>
      </c>
      <c r="P37" s="143">
        <f t="shared" si="4"/>
        <v>199.69825660822045</v>
      </c>
      <c r="Q37" s="143">
        <f t="shared" si="7"/>
        <v>284.81</v>
      </c>
      <c r="R37" s="143">
        <f t="shared" si="5"/>
        <v>23012.705671848209</v>
      </c>
    </row>
    <row r="38" spans="1:18">
      <c r="A38" s="105">
        <f t="shared" si="8"/>
        <v>44136</v>
      </c>
      <c r="B38" s="90">
        <v>25</v>
      </c>
      <c r="C38" s="75">
        <f t="shared" si="9"/>
        <v>23012.705671848209</v>
      </c>
      <c r="D38" s="106">
        <f t="shared" si="0"/>
        <v>84.38</v>
      </c>
      <c r="E38" s="106">
        <f t="shared" si="1"/>
        <v>200.4304835491173</v>
      </c>
      <c r="F38" s="106">
        <f t="shared" si="6"/>
        <v>284.81</v>
      </c>
      <c r="G38" s="106">
        <f t="shared" si="2"/>
        <v>22812.275188299092</v>
      </c>
      <c r="L38" s="142">
        <f t="shared" si="10"/>
        <v>44136</v>
      </c>
      <c r="M38" s="119">
        <v>25</v>
      </c>
      <c r="N38" s="122">
        <f t="shared" si="11"/>
        <v>23012.705671848209</v>
      </c>
      <c r="O38" s="143">
        <f t="shared" si="3"/>
        <v>84.38</v>
      </c>
      <c r="P38" s="143">
        <f t="shared" si="4"/>
        <v>200.4304835491173</v>
      </c>
      <c r="Q38" s="143">
        <f t="shared" si="7"/>
        <v>284.81</v>
      </c>
      <c r="R38" s="143">
        <f t="shared" si="5"/>
        <v>22812.275188299092</v>
      </c>
    </row>
    <row r="39" spans="1:18">
      <c r="A39" s="105">
        <f t="shared" si="8"/>
        <v>44166</v>
      </c>
      <c r="B39" s="90">
        <v>26</v>
      </c>
      <c r="C39" s="75">
        <f t="shared" si="9"/>
        <v>22812.275188299092</v>
      </c>
      <c r="D39" s="106">
        <f t="shared" si="0"/>
        <v>83.65</v>
      </c>
      <c r="E39" s="106">
        <f t="shared" si="1"/>
        <v>201.16539532213071</v>
      </c>
      <c r="F39" s="106">
        <f t="shared" si="6"/>
        <v>284.81</v>
      </c>
      <c r="G39" s="106">
        <f t="shared" si="2"/>
        <v>22611.10979297696</v>
      </c>
      <c r="L39" s="142">
        <f t="shared" si="10"/>
        <v>44166</v>
      </c>
      <c r="M39" s="119">
        <v>26</v>
      </c>
      <c r="N39" s="122">
        <f t="shared" si="11"/>
        <v>22812.275188299092</v>
      </c>
      <c r="O39" s="143">
        <f t="shared" si="3"/>
        <v>83.65</v>
      </c>
      <c r="P39" s="143">
        <f t="shared" si="4"/>
        <v>201.16539532213071</v>
      </c>
      <c r="Q39" s="143">
        <f t="shared" si="7"/>
        <v>284.81</v>
      </c>
      <c r="R39" s="143">
        <f t="shared" si="5"/>
        <v>22611.10979297696</v>
      </c>
    </row>
    <row r="40" spans="1:18">
      <c r="A40" s="105">
        <f t="shared" si="8"/>
        <v>44197</v>
      </c>
      <c r="B40" s="90">
        <v>27</v>
      </c>
      <c r="C40" s="75">
        <f t="shared" si="9"/>
        <v>22611.10979297696</v>
      </c>
      <c r="D40" s="106">
        <f t="shared" si="0"/>
        <v>82.91</v>
      </c>
      <c r="E40" s="106">
        <f t="shared" si="1"/>
        <v>201.90300177164519</v>
      </c>
      <c r="F40" s="106">
        <f t="shared" si="6"/>
        <v>284.81</v>
      </c>
      <c r="G40" s="106">
        <f t="shared" si="2"/>
        <v>22409.206791205313</v>
      </c>
      <c r="L40" s="142">
        <f t="shared" si="10"/>
        <v>44197</v>
      </c>
      <c r="M40" s="119">
        <v>27</v>
      </c>
      <c r="N40" s="122">
        <f t="shared" si="11"/>
        <v>22611.10979297696</v>
      </c>
      <c r="O40" s="143">
        <f t="shared" si="3"/>
        <v>82.91</v>
      </c>
      <c r="P40" s="143">
        <f t="shared" si="4"/>
        <v>201.90300177164519</v>
      </c>
      <c r="Q40" s="143">
        <f t="shared" si="7"/>
        <v>284.81</v>
      </c>
      <c r="R40" s="143">
        <f t="shared" si="5"/>
        <v>22409.206791205313</v>
      </c>
    </row>
    <row r="41" spans="1:18">
      <c r="A41" s="105">
        <f t="shared" si="8"/>
        <v>44228</v>
      </c>
      <c r="B41" s="90">
        <v>28</v>
      </c>
      <c r="C41" s="75">
        <f t="shared" si="9"/>
        <v>22409.206791205313</v>
      </c>
      <c r="D41" s="106">
        <f t="shared" si="0"/>
        <v>82.17</v>
      </c>
      <c r="E41" s="106">
        <f t="shared" si="1"/>
        <v>202.64331277814122</v>
      </c>
      <c r="F41" s="106">
        <f t="shared" si="6"/>
        <v>284.81</v>
      </c>
      <c r="G41" s="106">
        <f t="shared" si="2"/>
        <v>22206.563478427172</v>
      </c>
      <c r="L41" s="142">
        <f t="shared" si="10"/>
        <v>44228</v>
      </c>
      <c r="M41" s="119">
        <v>28</v>
      </c>
      <c r="N41" s="122">
        <f t="shared" si="11"/>
        <v>22409.206791205313</v>
      </c>
      <c r="O41" s="143">
        <f t="shared" si="3"/>
        <v>82.17</v>
      </c>
      <c r="P41" s="143">
        <f t="shared" si="4"/>
        <v>202.64331277814122</v>
      </c>
      <c r="Q41" s="143">
        <f t="shared" si="7"/>
        <v>284.81</v>
      </c>
      <c r="R41" s="143">
        <f t="shared" si="5"/>
        <v>22206.563478427172</v>
      </c>
    </row>
    <row r="42" spans="1:18">
      <c r="A42" s="105">
        <f t="shared" si="8"/>
        <v>44256</v>
      </c>
      <c r="B42" s="90">
        <v>29</v>
      </c>
      <c r="C42" s="75">
        <f t="shared" si="9"/>
        <v>22206.563478427172</v>
      </c>
      <c r="D42" s="106">
        <f t="shared" si="0"/>
        <v>81.42</v>
      </c>
      <c r="E42" s="106">
        <f t="shared" si="1"/>
        <v>203.38633825832778</v>
      </c>
      <c r="F42" s="106">
        <f t="shared" si="6"/>
        <v>284.81</v>
      </c>
      <c r="G42" s="106">
        <f t="shared" si="2"/>
        <v>22003.177140168842</v>
      </c>
      <c r="L42" s="142">
        <f t="shared" si="10"/>
        <v>44256</v>
      </c>
      <c r="M42" s="119">
        <v>29</v>
      </c>
      <c r="N42" s="122">
        <f t="shared" si="11"/>
        <v>22206.563478427172</v>
      </c>
      <c r="O42" s="143">
        <f t="shared" si="3"/>
        <v>81.42</v>
      </c>
      <c r="P42" s="143">
        <f t="shared" si="4"/>
        <v>203.38633825832778</v>
      </c>
      <c r="Q42" s="143">
        <f t="shared" si="7"/>
        <v>284.81</v>
      </c>
      <c r="R42" s="143">
        <f t="shared" si="5"/>
        <v>22003.177140168842</v>
      </c>
    </row>
    <row r="43" spans="1:18">
      <c r="A43" s="105">
        <f t="shared" si="8"/>
        <v>44287</v>
      </c>
      <c r="B43" s="90">
        <v>30</v>
      </c>
      <c r="C43" s="75">
        <f t="shared" si="9"/>
        <v>22003.177140168842</v>
      </c>
      <c r="D43" s="106">
        <f t="shared" si="0"/>
        <v>80.680000000000007</v>
      </c>
      <c r="E43" s="106">
        <f t="shared" si="1"/>
        <v>204.13208816527495</v>
      </c>
      <c r="F43" s="106">
        <f t="shared" si="6"/>
        <v>284.81</v>
      </c>
      <c r="G43" s="106">
        <f t="shared" si="2"/>
        <v>21799.045052003567</v>
      </c>
      <c r="L43" s="142">
        <f t="shared" si="10"/>
        <v>44287</v>
      </c>
      <c r="M43" s="119">
        <v>30</v>
      </c>
      <c r="N43" s="122">
        <f t="shared" si="11"/>
        <v>22003.177140168842</v>
      </c>
      <c r="O43" s="143">
        <f t="shared" si="3"/>
        <v>80.680000000000007</v>
      </c>
      <c r="P43" s="143">
        <f t="shared" si="4"/>
        <v>204.13208816527495</v>
      </c>
      <c r="Q43" s="143">
        <f t="shared" si="7"/>
        <v>284.81</v>
      </c>
      <c r="R43" s="143">
        <f t="shared" si="5"/>
        <v>21799.045052003567</v>
      </c>
    </row>
    <row r="44" spans="1:18">
      <c r="A44" s="105">
        <f t="shared" si="8"/>
        <v>44317</v>
      </c>
      <c r="B44" s="90">
        <v>31</v>
      </c>
      <c r="C44" s="75">
        <f t="shared" si="9"/>
        <v>21799.045052003567</v>
      </c>
      <c r="D44" s="106">
        <f t="shared" si="0"/>
        <v>79.930000000000007</v>
      </c>
      <c r="E44" s="106">
        <f t="shared" si="1"/>
        <v>204.88057248854761</v>
      </c>
      <c r="F44" s="106">
        <f t="shared" si="6"/>
        <v>284.81</v>
      </c>
      <c r="G44" s="106">
        <f t="shared" si="2"/>
        <v>21594.164479515021</v>
      </c>
      <c r="L44" s="142">
        <f t="shared" si="10"/>
        <v>44317</v>
      </c>
      <c r="M44" s="119">
        <v>31</v>
      </c>
      <c r="N44" s="122">
        <f t="shared" si="11"/>
        <v>21799.045052003567</v>
      </c>
      <c r="O44" s="143">
        <f t="shared" si="3"/>
        <v>79.930000000000007</v>
      </c>
      <c r="P44" s="143">
        <f t="shared" si="4"/>
        <v>204.88057248854761</v>
      </c>
      <c r="Q44" s="143">
        <f t="shared" si="7"/>
        <v>284.81</v>
      </c>
      <c r="R44" s="143">
        <f t="shared" si="5"/>
        <v>21594.164479515021</v>
      </c>
    </row>
    <row r="45" spans="1:18">
      <c r="A45" s="105">
        <f t="shared" si="8"/>
        <v>44348</v>
      </c>
      <c r="B45" s="90">
        <v>32</v>
      </c>
      <c r="C45" s="75">
        <f t="shared" si="9"/>
        <v>21594.164479515021</v>
      </c>
      <c r="D45" s="106">
        <f t="shared" si="0"/>
        <v>79.180000000000007</v>
      </c>
      <c r="E45" s="106">
        <f t="shared" si="1"/>
        <v>205.63180125433894</v>
      </c>
      <c r="F45" s="106">
        <f t="shared" si="6"/>
        <v>284.81</v>
      </c>
      <c r="G45" s="106">
        <f t="shared" si="2"/>
        <v>21388.532678260683</v>
      </c>
      <c r="L45" s="142">
        <f t="shared" si="10"/>
        <v>44348</v>
      </c>
      <c r="M45" s="119">
        <v>32</v>
      </c>
      <c r="N45" s="122">
        <f t="shared" si="11"/>
        <v>21594.164479515021</v>
      </c>
      <c r="O45" s="143">
        <f t="shared" si="3"/>
        <v>79.180000000000007</v>
      </c>
      <c r="P45" s="143">
        <f t="shared" si="4"/>
        <v>205.63180125433894</v>
      </c>
      <c r="Q45" s="143">
        <f t="shared" si="7"/>
        <v>284.81</v>
      </c>
      <c r="R45" s="143">
        <f t="shared" si="5"/>
        <v>21388.532678260683</v>
      </c>
    </row>
    <row r="46" spans="1:18">
      <c r="A46" s="105">
        <f t="shared" si="8"/>
        <v>44378</v>
      </c>
      <c r="B46" s="90">
        <v>33</v>
      </c>
      <c r="C46" s="75">
        <f t="shared" si="9"/>
        <v>21388.532678260683</v>
      </c>
      <c r="D46" s="106">
        <f t="shared" si="0"/>
        <v>78.42</v>
      </c>
      <c r="E46" s="106">
        <f t="shared" si="1"/>
        <v>206.38578452560489</v>
      </c>
      <c r="F46" s="106">
        <f t="shared" si="6"/>
        <v>284.81</v>
      </c>
      <c r="G46" s="106">
        <f t="shared" si="2"/>
        <v>21182.146893735076</v>
      </c>
      <c r="L46" s="142">
        <f t="shared" si="10"/>
        <v>44378</v>
      </c>
      <c r="M46" s="119">
        <v>33</v>
      </c>
      <c r="N46" s="122">
        <f t="shared" si="11"/>
        <v>21388.532678260683</v>
      </c>
      <c r="O46" s="143">
        <f t="shared" si="3"/>
        <v>78.42</v>
      </c>
      <c r="P46" s="143">
        <f t="shared" si="4"/>
        <v>206.38578452560489</v>
      </c>
      <c r="Q46" s="143">
        <f t="shared" si="7"/>
        <v>284.81</v>
      </c>
      <c r="R46" s="143">
        <f t="shared" si="5"/>
        <v>21182.146893735076</v>
      </c>
    </row>
    <row r="47" spans="1:18">
      <c r="A47" s="105">
        <f t="shared" si="8"/>
        <v>44409</v>
      </c>
      <c r="B47" s="90">
        <v>34</v>
      </c>
      <c r="C47" s="75">
        <f t="shared" si="9"/>
        <v>21182.146893735076</v>
      </c>
      <c r="D47" s="106">
        <f t="shared" si="0"/>
        <v>77.67</v>
      </c>
      <c r="E47" s="106">
        <f t="shared" si="1"/>
        <v>207.14253240219875</v>
      </c>
      <c r="F47" s="106">
        <f t="shared" si="6"/>
        <v>284.81</v>
      </c>
      <c r="G47" s="106">
        <f t="shared" si="2"/>
        <v>20975.004361332878</v>
      </c>
      <c r="L47" s="142">
        <f t="shared" si="10"/>
        <v>44409</v>
      </c>
      <c r="M47" s="119">
        <v>34</v>
      </c>
      <c r="N47" s="122">
        <f t="shared" si="11"/>
        <v>21182.146893735076</v>
      </c>
      <c r="O47" s="143">
        <f t="shared" si="3"/>
        <v>77.67</v>
      </c>
      <c r="P47" s="143">
        <f t="shared" si="4"/>
        <v>207.14253240219875</v>
      </c>
      <c r="Q47" s="143">
        <f t="shared" si="7"/>
        <v>284.81</v>
      </c>
      <c r="R47" s="143">
        <f t="shared" si="5"/>
        <v>20975.004361332878</v>
      </c>
    </row>
    <row r="48" spans="1:18">
      <c r="A48" s="105">
        <f t="shared" si="8"/>
        <v>44440</v>
      </c>
      <c r="B48" s="90">
        <v>35</v>
      </c>
      <c r="C48" s="75">
        <f t="shared" si="9"/>
        <v>20975.004361332878</v>
      </c>
      <c r="D48" s="106">
        <f t="shared" si="0"/>
        <v>76.91</v>
      </c>
      <c r="E48" s="106">
        <f t="shared" si="1"/>
        <v>207.90205502100682</v>
      </c>
      <c r="F48" s="106">
        <f t="shared" si="6"/>
        <v>284.81</v>
      </c>
      <c r="G48" s="106">
        <f t="shared" si="2"/>
        <v>20767.10230631187</v>
      </c>
      <c r="L48" s="142">
        <f t="shared" si="10"/>
        <v>44440</v>
      </c>
      <c r="M48" s="119">
        <v>35</v>
      </c>
      <c r="N48" s="122">
        <f t="shared" si="11"/>
        <v>20975.004361332878</v>
      </c>
      <c r="O48" s="143">
        <f t="shared" si="3"/>
        <v>76.91</v>
      </c>
      <c r="P48" s="143">
        <f t="shared" si="4"/>
        <v>207.90205502100682</v>
      </c>
      <c r="Q48" s="143">
        <f t="shared" si="7"/>
        <v>284.81</v>
      </c>
      <c r="R48" s="143">
        <f t="shared" si="5"/>
        <v>20767.10230631187</v>
      </c>
    </row>
    <row r="49" spans="1:18">
      <c r="A49" s="105">
        <f t="shared" si="8"/>
        <v>44470</v>
      </c>
      <c r="B49" s="90">
        <v>36</v>
      </c>
      <c r="C49" s="75">
        <f t="shared" si="9"/>
        <v>20767.10230631187</v>
      </c>
      <c r="D49" s="106">
        <f t="shared" si="0"/>
        <v>76.150000000000006</v>
      </c>
      <c r="E49" s="106">
        <f t="shared" si="1"/>
        <v>208.66436255608386</v>
      </c>
      <c r="F49" s="106">
        <f t="shared" si="6"/>
        <v>284.81</v>
      </c>
      <c r="G49" s="106">
        <f t="shared" si="2"/>
        <v>20558.437943755787</v>
      </c>
      <c r="L49" s="142">
        <f t="shared" si="10"/>
        <v>44470</v>
      </c>
      <c r="M49" s="119">
        <v>36</v>
      </c>
      <c r="N49" s="122">
        <f t="shared" si="11"/>
        <v>20767.10230631187</v>
      </c>
      <c r="O49" s="143">
        <f t="shared" si="3"/>
        <v>76.150000000000006</v>
      </c>
      <c r="P49" s="143">
        <f t="shared" si="4"/>
        <v>208.66436255608386</v>
      </c>
      <c r="Q49" s="143">
        <f t="shared" si="7"/>
        <v>284.81</v>
      </c>
      <c r="R49" s="143">
        <f t="shared" si="5"/>
        <v>20558.437943755787</v>
      </c>
    </row>
    <row r="50" spans="1:18">
      <c r="A50" s="105">
        <f t="shared" si="8"/>
        <v>44501</v>
      </c>
      <c r="B50" s="90">
        <v>37</v>
      </c>
      <c r="C50" s="75">
        <f t="shared" si="9"/>
        <v>20558.437943755787</v>
      </c>
      <c r="D50" s="106">
        <f t="shared" si="0"/>
        <v>75.38</v>
      </c>
      <c r="E50" s="106">
        <f t="shared" si="1"/>
        <v>209.42946521878949</v>
      </c>
      <c r="F50" s="106">
        <f t="shared" si="6"/>
        <v>284.81</v>
      </c>
      <c r="G50" s="106">
        <f t="shared" si="2"/>
        <v>20349.008478536998</v>
      </c>
      <c r="L50" s="142">
        <f t="shared" si="10"/>
        <v>44501</v>
      </c>
      <c r="M50" s="119">
        <v>37</v>
      </c>
      <c r="N50" s="122">
        <f t="shared" si="11"/>
        <v>20558.437943755787</v>
      </c>
      <c r="O50" s="143">
        <f t="shared" si="3"/>
        <v>75.38</v>
      </c>
      <c r="P50" s="143">
        <f t="shared" si="4"/>
        <v>209.42946521878949</v>
      </c>
      <c r="Q50" s="143">
        <f t="shared" si="7"/>
        <v>284.81</v>
      </c>
      <c r="R50" s="143">
        <f t="shared" si="5"/>
        <v>20349.008478536998</v>
      </c>
    </row>
    <row r="51" spans="1:18">
      <c r="A51" s="105">
        <f t="shared" si="8"/>
        <v>44531</v>
      </c>
      <c r="B51" s="90">
        <v>38</v>
      </c>
      <c r="C51" s="75">
        <f t="shared" si="9"/>
        <v>20349.008478536998</v>
      </c>
      <c r="D51" s="106">
        <f t="shared" si="0"/>
        <v>74.61</v>
      </c>
      <c r="E51" s="106">
        <f t="shared" si="1"/>
        <v>210.19737325792505</v>
      </c>
      <c r="F51" s="106">
        <f t="shared" si="6"/>
        <v>284.81</v>
      </c>
      <c r="G51" s="106">
        <f t="shared" si="2"/>
        <v>20138.811105279074</v>
      </c>
      <c r="L51" s="142">
        <f t="shared" si="10"/>
        <v>44531</v>
      </c>
      <c r="M51" s="119">
        <v>38</v>
      </c>
      <c r="N51" s="122">
        <f t="shared" si="11"/>
        <v>20349.008478536998</v>
      </c>
      <c r="O51" s="143">
        <f t="shared" si="3"/>
        <v>74.61</v>
      </c>
      <c r="P51" s="143">
        <f t="shared" si="4"/>
        <v>210.19737325792505</v>
      </c>
      <c r="Q51" s="143">
        <f t="shared" si="7"/>
        <v>284.81</v>
      </c>
      <c r="R51" s="143">
        <f t="shared" si="5"/>
        <v>20138.811105279074</v>
      </c>
    </row>
    <row r="52" spans="1:18">
      <c r="A52" s="105">
        <f t="shared" si="8"/>
        <v>44562</v>
      </c>
      <c r="B52" s="90">
        <v>39</v>
      </c>
      <c r="C52" s="75">
        <f t="shared" si="9"/>
        <v>20138.811105279074</v>
      </c>
      <c r="D52" s="106">
        <f t="shared" si="0"/>
        <v>73.84</v>
      </c>
      <c r="E52" s="106">
        <f t="shared" si="1"/>
        <v>210.96809695987076</v>
      </c>
      <c r="F52" s="106">
        <f t="shared" si="6"/>
        <v>284.81</v>
      </c>
      <c r="G52" s="106">
        <f t="shared" si="2"/>
        <v>19927.843008319203</v>
      </c>
      <c r="L52" s="142">
        <f t="shared" si="10"/>
        <v>44562</v>
      </c>
      <c r="M52" s="119">
        <v>39</v>
      </c>
      <c r="N52" s="122">
        <f t="shared" si="11"/>
        <v>20138.811105279074</v>
      </c>
      <c r="O52" s="143">
        <f t="shared" si="3"/>
        <v>73.84</v>
      </c>
      <c r="P52" s="143">
        <f t="shared" si="4"/>
        <v>210.96809695987076</v>
      </c>
      <c r="Q52" s="143">
        <f t="shared" si="7"/>
        <v>284.81</v>
      </c>
      <c r="R52" s="143">
        <f t="shared" si="5"/>
        <v>19927.843008319203</v>
      </c>
    </row>
    <row r="53" spans="1:18">
      <c r="A53" s="105">
        <f t="shared" si="8"/>
        <v>44593</v>
      </c>
      <c r="B53" s="90">
        <v>40</v>
      </c>
      <c r="C53" s="75">
        <f t="shared" si="9"/>
        <v>19927.843008319203</v>
      </c>
      <c r="D53" s="106">
        <f t="shared" si="0"/>
        <v>73.069999999999993</v>
      </c>
      <c r="E53" s="106">
        <f t="shared" si="1"/>
        <v>211.74164664872362</v>
      </c>
      <c r="F53" s="106">
        <f t="shared" si="6"/>
        <v>284.81</v>
      </c>
      <c r="G53" s="106">
        <f t="shared" si="2"/>
        <v>19716.10136167048</v>
      </c>
      <c r="L53" s="142">
        <f t="shared" si="10"/>
        <v>44593</v>
      </c>
      <c r="M53" s="119">
        <v>40</v>
      </c>
      <c r="N53" s="122">
        <f t="shared" si="11"/>
        <v>19927.843008319203</v>
      </c>
      <c r="O53" s="143">
        <f t="shared" si="3"/>
        <v>73.069999999999993</v>
      </c>
      <c r="P53" s="143">
        <f t="shared" si="4"/>
        <v>211.74164664872362</v>
      </c>
      <c r="Q53" s="143">
        <f t="shared" si="7"/>
        <v>284.81</v>
      </c>
      <c r="R53" s="143">
        <f t="shared" si="5"/>
        <v>19716.10136167048</v>
      </c>
    </row>
    <row r="54" spans="1:18">
      <c r="A54" s="105">
        <f t="shared" si="8"/>
        <v>44621</v>
      </c>
      <c r="B54" s="90">
        <v>41</v>
      </c>
      <c r="C54" s="75">
        <f t="shared" si="9"/>
        <v>19716.10136167048</v>
      </c>
      <c r="D54" s="106">
        <f t="shared" si="0"/>
        <v>72.290000000000006</v>
      </c>
      <c r="E54" s="106">
        <f t="shared" si="1"/>
        <v>212.51803268643562</v>
      </c>
      <c r="F54" s="106">
        <f t="shared" si="6"/>
        <v>284.81</v>
      </c>
      <c r="G54" s="106">
        <f t="shared" si="2"/>
        <v>19503.583328984045</v>
      </c>
      <c r="L54" s="142">
        <f t="shared" si="10"/>
        <v>44621</v>
      </c>
      <c r="M54" s="119">
        <v>41</v>
      </c>
      <c r="N54" s="122">
        <f t="shared" si="11"/>
        <v>19716.10136167048</v>
      </c>
      <c r="O54" s="143">
        <f t="shared" si="3"/>
        <v>72.290000000000006</v>
      </c>
      <c r="P54" s="143">
        <f t="shared" si="4"/>
        <v>212.51803268643562</v>
      </c>
      <c r="Q54" s="143">
        <f t="shared" si="7"/>
        <v>284.81</v>
      </c>
      <c r="R54" s="143">
        <f t="shared" si="5"/>
        <v>19503.583328984045</v>
      </c>
    </row>
    <row r="55" spans="1:18">
      <c r="A55" s="105">
        <f t="shared" si="8"/>
        <v>44652</v>
      </c>
      <c r="B55" s="90">
        <v>42</v>
      </c>
      <c r="C55" s="75">
        <f t="shared" si="9"/>
        <v>19503.583328984045</v>
      </c>
      <c r="D55" s="106">
        <f t="shared" si="0"/>
        <v>71.510000000000005</v>
      </c>
      <c r="E55" s="106">
        <f t="shared" si="1"/>
        <v>213.29726547295255</v>
      </c>
      <c r="F55" s="106">
        <f t="shared" si="6"/>
        <v>284.81</v>
      </c>
      <c r="G55" s="106">
        <f t="shared" si="2"/>
        <v>19290.286063511092</v>
      </c>
      <c r="L55" s="142">
        <f t="shared" si="10"/>
        <v>44652</v>
      </c>
      <c r="M55" s="119">
        <v>42</v>
      </c>
      <c r="N55" s="122">
        <f t="shared" si="11"/>
        <v>19503.583328984045</v>
      </c>
      <c r="O55" s="143">
        <f t="shared" si="3"/>
        <v>71.510000000000005</v>
      </c>
      <c r="P55" s="143">
        <f t="shared" si="4"/>
        <v>213.29726547295255</v>
      </c>
      <c r="Q55" s="143">
        <f t="shared" si="7"/>
        <v>284.81</v>
      </c>
      <c r="R55" s="143">
        <f t="shared" si="5"/>
        <v>19290.286063511092</v>
      </c>
    </row>
    <row r="56" spans="1:18">
      <c r="A56" s="105">
        <f t="shared" si="8"/>
        <v>44682</v>
      </c>
      <c r="B56" s="90">
        <v>43</v>
      </c>
      <c r="C56" s="75">
        <f t="shared" si="9"/>
        <v>19290.286063511092</v>
      </c>
      <c r="D56" s="106">
        <f t="shared" si="0"/>
        <v>70.73</v>
      </c>
      <c r="E56" s="106">
        <f t="shared" si="1"/>
        <v>214.07935544635339</v>
      </c>
      <c r="F56" s="106">
        <f t="shared" si="6"/>
        <v>284.81</v>
      </c>
      <c r="G56" s="106">
        <f t="shared" si="2"/>
        <v>19076.206708064739</v>
      </c>
      <c r="L56" s="142">
        <f t="shared" si="10"/>
        <v>44682</v>
      </c>
      <c r="M56" s="119">
        <v>43</v>
      </c>
      <c r="N56" s="122">
        <f t="shared" si="11"/>
        <v>19290.286063511092</v>
      </c>
      <c r="O56" s="143">
        <f t="shared" si="3"/>
        <v>70.73</v>
      </c>
      <c r="P56" s="143">
        <f t="shared" si="4"/>
        <v>214.07935544635339</v>
      </c>
      <c r="Q56" s="143">
        <f t="shared" si="7"/>
        <v>284.81</v>
      </c>
      <c r="R56" s="143">
        <f t="shared" si="5"/>
        <v>19076.206708064739</v>
      </c>
    </row>
    <row r="57" spans="1:18">
      <c r="A57" s="105">
        <f t="shared" si="8"/>
        <v>44713</v>
      </c>
      <c r="B57" s="90">
        <v>44</v>
      </c>
      <c r="C57" s="75">
        <f t="shared" si="9"/>
        <v>19076.206708064739</v>
      </c>
      <c r="D57" s="106">
        <f t="shared" si="0"/>
        <v>69.95</v>
      </c>
      <c r="E57" s="106">
        <f t="shared" si="1"/>
        <v>214.86431308299001</v>
      </c>
      <c r="F57" s="106">
        <f t="shared" si="6"/>
        <v>284.81</v>
      </c>
      <c r="G57" s="106">
        <f t="shared" si="2"/>
        <v>18861.342394981748</v>
      </c>
      <c r="L57" s="142">
        <f t="shared" si="10"/>
        <v>44713</v>
      </c>
      <c r="M57" s="119">
        <v>44</v>
      </c>
      <c r="N57" s="122">
        <f t="shared" si="11"/>
        <v>19076.206708064739</v>
      </c>
      <c r="O57" s="143">
        <f t="shared" si="3"/>
        <v>69.95</v>
      </c>
      <c r="P57" s="143">
        <f t="shared" si="4"/>
        <v>214.86431308299001</v>
      </c>
      <c r="Q57" s="143">
        <f t="shared" si="7"/>
        <v>284.81</v>
      </c>
      <c r="R57" s="143">
        <f t="shared" si="5"/>
        <v>18861.342394981748</v>
      </c>
    </row>
    <row r="58" spans="1:18">
      <c r="A58" s="105">
        <f t="shared" si="8"/>
        <v>44743</v>
      </c>
      <c r="B58" s="90">
        <v>45</v>
      </c>
      <c r="C58" s="75">
        <f t="shared" si="9"/>
        <v>18861.342394981748</v>
      </c>
      <c r="D58" s="106">
        <f t="shared" si="0"/>
        <v>69.16</v>
      </c>
      <c r="E58" s="106">
        <f t="shared" si="1"/>
        <v>215.65214889762765</v>
      </c>
      <c r="F58" s="106">
        <f t="shared" si="6"/>
        <v>284.81</v>
      </c>
      <c r="G58" s="106">
        <f t="shared" si="2"/>
        <v>18645.690246084119</v>
      </c>
      <c r="L58" s="142">
        <f t="shared" si="10"/>
        <v>44743</v>
      </c>
      <c r="M58" s="119">
        <v>45</v>
      </c>
      <c r="N58" s="122">
        <f t="shared" si="11"/>
        <v>18861.342394981748</v>
      </c>
      <c r="O58" s="143">
        <f t="shared" si="3"/>
        <v>69.16</v>
      </c>
      <c r="P58" s="143">
        <f t="shared" si="4"/>
        <v>215.65214889762765</v>
      </c>
      <c r="Q58" s="143">
        <f t="shared" si="7"/>
        <v>284.81</v>
      </c>
      <c r="R58" s="143">
        <f t="shared" si="5"/>
        <v>18645.690246084119</v>
      </c>
    </row>
    <row r="59" spans="1:18">
      <c r="A59" s="105">
        <f t="shared" si="8"/>
        <v>44774</v>
      </c>
      <c r="B59" s="90">
        <v>46</v>
      </c>
      <c r="C59" s="75">
        <f t="shared" si="9"/>
        <v>18645.690246084119</v>
      </c>
      <c r="D59" s="106">
        <f t="shared" si="0"/>
        <v>68.37</v>
      </c>
      <c r="E59" s="106">
        <f t="shared" si="1"/>
        <v>216.4428734435856</v>
      </c>
      <c r="F59" s="106">
        <f t="shared" si="6"/>
        <v>284.81</v>
      </c>
      <c r="G59" s="106">
        <f t="shared" si="2"/>
        <v>18429.247372640533</v>
      </c>
      <c r="L59" s="142">
        <f t="shared" si="10"/>
        <v>44774</v>
      </c>
      <c r="M59" s="119">
        <v>46</v>
      </c>
      <c r="N59" s="122">
        <f t="shared" si="11"/>
        <v>18645.690246084119</v>
      </c>
      <c r="O59" s="143">
        <f t="shared" si="3"/>
        <v>68.37</v>
      </c>
      <c r="P59" s="143">
        <f t="shared" si="4"/>
        <v>216.4428734435856</v>
      </c>
      <c r="Q59" s="143">
        <f t="shared" si="7"/>
        <v>284.81</v>
      </c>
      <c r="R59" s="143">
        <f t="shared" si="5"/>
        <v>18429.247372640533</v>
      </c>
    </row>
    <row r="60" spans="1:18">
      <c r="A60" s="105">
        <f t="shared" si="8"/>
        <v>44805</v>
      </c>
      <c r="B60" s="90">
        <v>47</v>
      </c>
      <c r="C60" s="75">
        <f t="shared" si="9"/>
        <v>18429.247372640533</v>
      </c>
      <c r="D60" s="106">
        <f t="shared" si="0"/>
        <v>67.569999999999993</v>
      </c>
      <c r="E60" s="106">
        <f t="shared" si="1"/>
        <v>217.23649731287875</v>
      </c>
      <c r="F60" s="106">
        <f t="shared" si="6"/>
        <v>284.81</v>
      </c>
      <c r="G60" s="106">
        <f t="shared" si="2"/>
        <v>18212.010875327655</v>
      </c>
      <c r="L60" s="142">
        <f t="shared" si="10"/>
        <v>44805</v>
      </c>
      <c r="M60" s="119">
        <v>47</v>
      </c>
      <c r="N60" s="122">
        <f t="shared" si="11"/>
        <v>18429.247372640533</v>
      </c>
      <c r="O60" s="143">
        <f t="shared" si="3"/>
        <v>67.569999999999993</v>
      </c>
      <c r="P60" s="143">
        <f t="shared" si="4"/>
        <v>217.23649731287875</v>
      </c>
      <c r="Q60" s="143">
        <f t="shared" si="7"/>
        <v>284.81</v>
      </c>
      <c r="R60" s="143">
        <f t="shared" si="5"/>
        <v>18212.010875327655</v>
      </c>
    </row>
    <row r="61" spans="1:18">
      <c r="A61" s="105">
        <f t="shared" si="8"/>
        <v>44835</v>
      </c>
      <c r="B61" s="90">
        <v>48</v>
      </c>
      <c r="C61" s="75">
        <f t="shared" si="9"/>
        <v>18212.010875327655</v>
      </c>
      <c r="D61" s="106">
        <f t="shared" si="0"/>
        <v>66.78</v>
      </c>
      <c r="E61" s="106">
        <f t="shared" si="1"/>
        <v>218.03303113635931</v>
      </c>
      <c r="F61" s="106">
        <f t="shared" si="6"/>
        <v>284.81</v>
      </c>
      <c r="G61" s="106">
        <f t="shared" si="2"/>
        <v>17993.977844191297</v>
      </c>
      <c r="L61" s="142">
        <f t="shared" si="10"/>
        <v>44835</v>
      </c>
      <c r="M61" s="119">
        <v>48</v>
      </c>
      <c r="N61" s="122">
        <f t="shared" si="11"/>
        <v>18212.010875327655</v>
      </c>
      <c r="O61" s="143">
        <f t="shared" si="3"/>
        <v>66.78</v>
      </c>
      <c r="P61" s="143">
        <f t="shared" si="4"/>
        <v>218.03303113635931</v>
      </c>
      <c r="Q61" s="143">
        <f t="shared" si="7"/>
        <v>284.81</v>
      </c>
      <c r="R61" s="143">
        <f t="shared" si="5"/>
        <v>17993.977844191297</v>
      </c>
    </row>
    <row r="62" spans="1:18">
      <c r="A62" s="105">
        <f t="shared" si="8"/>
        <v>44866</v>
      </c>
      <c r="B62" s="90">
        <v>49</v>
      </c>
      <c r="C62" s="75">
        <f t="shared" si="9"/>
        <v>17993.977844191297</v>
      </c>
      <c r="D62" s="106">
        <f t="shared" si="0"/>
        <v>65.98</v>
      </c>
      <c r="E62" s="106">
        <f t="shared" si="1"/>
        <v>218.83248558385932</v>
      </c>
      <c r="F62" s="106">
        <f t="shared" si="6"/>
        <v>284.81</v>
      </c>
      <c r="G62" s="106">
        <f t="shared" si="2"/>
        <v>17775.145358607439</v>
      </c>
      <c r="L62" s="142">
        <f t="shared" si="10"/>
        <v>44866</v>
      </c>
      <c r="M62" s="119">
        <v>49</v>
      </c>
      <c r="N62" s="122">
        <f t="shared" si="11"/>
        <v>17993.977844191297</v>
      </c>
      <c r="O62" s="143">
        <f t="shared" si="3"/>
        <v>65.98</v>
      </c>
      <c r="P62" s="143">
        <f t="shared" si="4"/>
        <v>218.83248558385932</v>
      </c>
      <c r="Q62" s="143">
        <f t="shared" si="7"/>
        <v>284.81</v>
      </c>
      <c r="R62" s="143">
        <f t="shared" si="5"/>
        <v>17775.145358607439</v>
      </c>
    </row>
    <row r="63" spans="1:18">
      <c r="A63" s="105">
        <f t="shared" si="8"/>
        <v>44896</v>
      </c>
      <c r="B63" s="90">
        <v>50</v>
      </c>
      <c r="C63" s="75">
        <f t="shared" si="9"/>
        <v>17775.145358607439</v>
      </c>
      <c r="D63" s="106">
        <f t="shared" si="0"/>
        <v>65.180000000000007</v>
      </c>
      <c r="E63" s="106">
        <f t="shared" si="1"/>
        <v>219.63487136433343</v>
      </c>
      <c r="F63" s="106">
        <f t="shared" si="6"/>
        <v>284.81</v>
      </c>
      <c r="G63" s="106">
        <f t="shared" si="2"/>
        <v>17555.510487243104</v>
      </c>
      <c r="L63" s="142">
        <f t="shared" si="10"/>
        <v>44896</v>
      </c>
      <c r="M63" s="119">
        <v>50</v>
      </c>
      <c r="N63" s="122">
        <f t="shared" si="11"/>
        <v>17775.145358607439</v>
      </c>
      <c r="O63" s="143">
        <f t="shared" si="3"/>
        <v>65.180000000000007</v>
      </c>
      <c r="P63" s="143">
        <f t="shared" si="4"/>
        <v>219.63487136433343</v>
      </c>
      <c r="Q63" s="143">
        <f t="shared" si="7"/>
        <v>284.81</v>
      </c>
      <c r="R63" s="143">
        <f t="shared" si="5"/>
        <v>17555.510487243104</v>
      </c>
    </row>
    <row r="64" spans="1:18">
      <c r="A64" s="105">
        <f t="shared" si="8"/>
        <v>44927</v>
      </c>
      <c r="B64" s="90">
        <v>51</v>
      </c>
      <c r="C64" s="75">
        <f t="shared" si="9"/>
        <v>17555.510487243104</v>
      </c>
      <c r="D64" s="106">
        <f t="shared" si="0"/>
        <v>64.37</v>
      </c>
      <c r="E64" s="106">
        <f t="shared" si="1"/>
        <v>220.44019922600265</v>
      </c>
      <c r="F64" s="106">
        <f t="shared" si="6"/>
        <v>284.81</v>
      </c>
      <c r="G64" s="106">
        <f t="shared" si="2"/>
        <v>17335.070288017101</v>
      </c>
      <c r="L64" s="142">
        <f t="shared" si="10"/>
        <v>44927</v>
      </c>
      <c r="M64" s="119">
        <v>51</v>
      </c>
      <c r="N64" s="122">
        <f t="shared" si="11"/>
        <v>17555.510487243104</v>
      </c>
      <c r="O64" s="143">
        <f t="shared" si="3"/>
        <v>64.37</v>
      </c>
      <c r="P64" s="143">
        <f t="shared" si="4"/>
        <v>220.44019922600265</v>
      </c>
      <c r="Q64" s="143">
        <f t="shared" si="7"/>
        <v>284.81</v>
      </c>
      <c r="R64" s="143">
        <f t="shared" si="5"/>
        <v>17335.070288017101</v>
      </c>
    </row>
    <row r="65" spans="1:18">
      <c r="A65" s="105">
        <f t="shared" si="8"/>
        <v>44958</v>
      </c>
      <c r="B65" s="90">
        <v>52</v>
      </c>
      <c r="C65" s="75">
        <f t="shared" si="9"/>
        <v>17335.070288017101</v>
      </c>
      <c r="D65" s="106">
        <f t="shared" si="0"/>
        <v>63.56</v>
      </c>
      <c r="E65" s="106">
        <f t="shared" si="1"/>
        <v>221.24847995649802</v>
      </c>
      <c r="F65" s="106">
        <f t="shared" si="6"/>
        <v>284.81</v>
      </c>
      <c r="G65" s="106">
        <f t="shared" si="2"/>
        <v>17113.821808060602</v>
      </c>
      <c r="L65" s="142">
        <f t="shared" si="10"/>
        <v>44958</v>
      </c>
      <c r="M65" s="119">
        <v>52</v>
      </c>
      <c r="N65" s="122">
        <f t="shared" si="11"/>
        <v>17335.070288017101</v>
      </c>
      <c r="O65" s="143">
        <f t="shared" si="3"/>
        <v>63.56</v>
      </c>
      <c r="P65" s="143">
        <f t="shared" si="4"/>
        <v>221.24847995649802</v>
      </c>
      <c r="Q65" s="143">
        <f t="shared" si="7"/>
        <v>284.81</v>
      </c>
      <c r="R65" s="143">
        <f t="shared" si="5"/>
        <v>17113.821808060602</v>
      </c>
    </row>
    <row r="66" spans="1:18">
      <c r="A66" s="105">
        <f t="shared" si="8"/>
        <v>44986</v>
      </c>
      <c r="B66" s="90">
        <v>53</v>
      </c>
      <c r="C66" s="75">
        <f t="shared" si="9"/>
        <v>17113.821808060602</v>
      </c>
      <c r="D66" s="106">
        <f t="shared" si="0"/>
        <v>62.75</v>
      </c>
      <c r="E66" s="106">
        <f t="shared" si="1"/>
        <v>222.05972438300515</v>
      </c>
      <c r="F66" s="106">
        <f t="shared" si="6"/>
        <v>284.81</v>
      </c>
      <c r="G66" s="106">
        <f t="shared" si="2"/>
        <v>16891.762083677597</v>
      </c>
      <c r="L66" s="142">
        <f t="shared" si="10"/>
        <v>44986</v>
      </c>
      <c r="M66" s="119">
        <v>53</v>
      </c>
      <c r="N66" s="122">
        <f t="shared" si="11"/>
        <v>17113.821808060602</v>
      </c>
      <c r="O66" s="143">
        <f t="shared" si="3"/>
        <v>62.75</v>
      </c>
      <c r="P66" s="143">
        <f t="shared" si="4"/>
        <v>222.05972438300515</v>
      </c>
      <c r="Q66" s="143">
        <f t="shared" si="7"/>
        <v>284.81</v>
      </c>
      <c r="R66" s="143">
        <f t="shared" si="5"/>
        <v>16891.762083677597</v>
      </c>
    </row>
    <row r="67" spans="1:18">
      <c r="A67" s="105">
        <f t="shared" si="8"/>
        <v>45017</v>
      </c>
      <c r="B67" s="90">
        <v>54</v>
      </c>
      <c r="C67" s="75">
        <f t="shared" si="9"/>
        <v>16891.762083677597</v>
      </c>
      <c r="D67" s="106">
        <f t="shared" si="0"/>
        <v>61.94</v>
      </c>
      <c r="E67" s="106">
        <f t="shared" si="1"/>
        <v>222.87394337240951</v>
      </c>
      <c r="F67" s="106">
        <f t="shared" si="6"/>
        <v>284.81</v>
      </c>
      <c r="G67" s="106">
        <f t="shared" si="2"/>
        <v>16668.888140305186</v>
      </c>
      <c r="L67" s="142">
        <f t="shared" si="10"/>
        <v>45017</v>
      </c>
      <c r="M67" s="119">
        <v>54</v>
      </c>
      <c r="N67" s="122">
        <f t="shared" si="11"/>
        <v>16891.762083677597</v>
      </c>
      <c r="O67" s="143">
        <f t="shared" si="3"/>
        <v>61.94</v>
      </c>
      <c r="P67" s="143">
        <f t="shared" si="4"/>
        <v>222.87394337240951</v>
      </c>
      <c r="Q67" s="143">
        <f t="shared" si="7"/>
        <v>284.81</v>
      </c>
      <c r="R67" s="143">
        <f t="shared" si="5"/>
        <v>16668.888140305186</v>
      </c>
    </row>
    <row r="68" spans="1:18">
      <c r="A68" s="105">
        <f t="shared" si="8"/>
        <v>45047</v>
      </c>
      <c r="B68" s="90">
        <v>55</v>
      </c>
      <c r="C68" s="75">
        <f t="shared" si="9"/>
        <v>16668.888140305186</v>
      </c>
      <c r="D68" s="106">
        <f t="shared" si="0"/>
        <v>61.12</v>
      </c>
      <c r="E68" s="106">
        <f t="shared" si="1"/>
        <v>223.69114783144167</v>
      </c>
      <c r="F68" s="106">
        <f t="shared" si="6"/>
        <v>284.81</v>
      </c>
      <c r="G68" s="106">
        <f t="shared" si="2"/>
        <v>16445.196992473742</v>
      </c>
      <c r="L68" s="142">
        <f t="shared" si="10"/>
        <v>45047</v>
      </c>
      <c r="M68" s="119">
        <v>55</v>
      </c>
      <c r="N68" s="122">
        <f t="shared" si="11"/>
        <v>16668.888140305186</v>
      </c>
      <c r="O68" s="143">
        <f t="shared" si="3"/>
        <v>61.12</v>
      </c>
      <c r="P68" s="143">
        <f t="shared" si="4"/>
        <v>223.69114783144167</v>
      </c>
      <c r="Q68" s="143">
        <f t="shared" si="7"/>
        <v>284.81</v>
      </c>
      <c r="R68" s="143">
        <f t="shared" si="5"/>
        <v>16445.196992473742</v>
      </c>
    </row>
    <row r="69" spans="1:18">
      <c r="A69" s="105">
        <f t="shared" si="8"/>
        <v>45078</v>
      </c>
      <c r="B69" s="90">
        <v>56</v>
      </c>
      <c r="C69" s="75">
        <f t="shared" si="9"/>
        <v>16445.196992473742</v>
      </c>
      <c r="D69" s="106">
        <f t="shared" si="0"/>
        <v>60.3</v>
      </c>
      <c r="E69" s="106">
        <f t="shared" si="1"/>
        <v>224.51134870682367</v>
      </c>
      <c r="F69" s="106">
        <f t="shared" si="6"/>
        <v>284.81</v>
      </c>
      <c r="G69" s="106">
        <f t="shared" si="2"/>
        <v>16220.685643766919</v>
      </c>
      <c r="L69" s="142">
        <f t="shared" si="10"/>
        <v>45078</v>
      </c>
      <c r="M69" s="119">
        <v>56</v>
      </c>
      <c r="N69" s="122">
        <f t="shared" si="11"/>
        <v>16445.196992473742</v>
      </c>
      <c r="O69" s="143">
        <f t="shared" si="3"/>
        <v>60.3</v>
      </c>
      <c r="P69" s="143">
        <f t="shared" si="4"/>
        <v>224.51134870682367</v>
      </c>
      <c r="Q69" s="143">
        <f t="shared" si="7"/>
        <v>284.81</v>
      </c>
      <c r="R69" s="143">
        <f t="shared" si="5"/>
        <v>16220.685643766919</v>
      </c>
    </row>
    <row r="70" spans="1:18">
      <c r="A70" s="105">
        <f t="shared" si="8"/>
        <v>45108</v>
      </c>
      <c r="B70" s="90">
        <v>57</v>
      </c>
      <c r="C70" s="75">
        <f t="shared" si="9"/>
        <v>16220.685643766919</v>
      </c>
      <c r="D70" s="106">
        <f t="shared" si="0"/>
        <v>59.48</v>
      </c>
      <c r="E70" s="106">
        <f t="shared" si="1"/>
        <v>225.33455698541533</v>
      </c>
      <c r="F70" s="106">
        <f t="shared" si="6"/>
        <v>284.81</v>
      </c>
      <c r="G70" s="106">
        <f t="shared" si="2"/>
        <v>15995.351086781504</v>
      </c>
      <c r="L70" s="142">
        <f t="shared" si="10"/>
        <v>45108</v>
      </c>
      <c r="M70" s="119">
        <v>57</v>
      </c>
      <c r="N70" s="122">
        <f t="shared" si="11"/>
        <v>16220.685643766919</v>
      </c>
      <c r="O70" s="143">
        <f t="shared" si="3"/>
        <v>59.48</v>
      </c>
      <c r="P70" s="143">
        <f t="shared" si="4"/>
        <v>225.33455698541533</v>
      </c>
      <c r="Q70" s="143">
        <f t="shared" si="7"/>
        <v>284.81</v>
      </c>
      <c r="R70" s="143">
        <f t="shared" si="5"/>
        <v>15995.351086781504</v>
      </c>
    </row>
    <row r="71" spans="1:18">
      <c r="A71" s="105">
        <f t="shared" si="8"/>
        <v>45139</v>
      </c>
      <c r="B71" s="90">
        <v>58</v>
      </c>
      <c r="C71" s="75">
        <f t="shared" si="9"/>
        <v>15995.351086781504</v>
      </c>
      <c r="D71" s="106">
        <f t="shared" si="0"/>
        <v>58.65</v>
      </c>
      <c r="E71" s="106">
        <f t="shared" si="1"/>
        <v>226.16078369436184</v>
      </c>
      <c r="F71" s="106">
        <f t="shared" si="6"/>
        <v>284.81</v>
      </c>
      <c r="G71" s="106">
        <f t="shared" si="2"/>
        <v>15769.190303087142</v>
      </c>
      <c r="L71" s="142">
        <f t="shared" si="10"/>
        <v>45139</v>
      </c>
      <c r="M71" s="119">
        <v>58</v>
      </c>
      <c r="N71" s="122">
        <f t="shared" si="11"/>
        <v>15995.351086781504</v>
      </c>
      <c r="O71" s="143">
        <f t="shared" si="3"/>
        <v>58.65</v>
      </c>
      <c r="P71" s="143">
        <f t="shared" si="4"/>
        <v>226.16078369436184</v>
      </c>
      <c r="Q71" s="143">
        <f t="shared" si="7"/>
        <v>284.81</v>
      </c>
      <c r="R71" s="143">
        <f t="shared" si="5"/>
        <v>15769.190303087142</v>
      </c>
    </row>
    <row r="72" spans="1:18">
      <c r="A72" s="105">
        <f t="shared" si="8"/>
        <v>45170</v>
      </c>
      <c r="B72" s="90">
        <v>59</v>
      </c>
      <c r="C72" s="75">
        <f t="shared" si="9"/>
        <v>15769.190303087142</v>
      </c>
      <c r="D72" s="106">
        <f t="shared" si="0"/>
        <v>57.82</v>
      </c>
      <c r="E72" s="106">
        <f t="shared" si="1"/>
        <v>226.99003990124118</v>
      </c>
      <c r="F72" s="106">
        <f t="shared" si="6"/>
        <v>284.81</v>
      </c>
      <c r="G72" s="106">
        <f t="shared" si="2"/>
        <v>15542.200263185901</v>
      </c>
      <c r="L72" s="142">
        <f t="shared" si="10"/>
        <v>45170</v>
      </c>
      <c r="M72" s="119">
        <v>59</v>
      </c>
      <c r="N72" s="122">
        <f t="shared" si="11"/>
        <v>15769.190303087142</v>
      </c>
      <c r="O72" s="143">
        <f t="shared" si="3"/>
        <v>57.82</v>
      </c>
      <c r="P72" s="143">
        <f t="shared" si="4"/>
        <v>226.99003990124118</v>
      </c>
      <c r="Q72" s="143">
        <f t="shared" si="7"/>
        <v>284.81</v>
      </c>
      <c r="R72" s="143">
        <f t="shared" si="5"/>
        <v>15542.200263185901</v>
      </c>
    </row>
    <row r="73" spans="1:18">
      <c r="A73" s="105">
        <f t="shared" si="8"/>
        <v>45200</v>
      </c>
      <c r="B73" s="90">
        <v>60</v>
      </c>
      <c r="C73" s="75">
        <f>G72</f>
        <v>15542.200263185901</v>
      </c>
      <c r="D73" s="106">
        <f>ROUND(C73*$E$10/12,2)</f>
        <v>56.99</v>
      </c>
      <c r="E73" s="106">
        <f t="shared" si="1"/>
        <v>227.82233671421238</v>
      </c>
      <c r="F73" s="106">
        <f t="shared" si="6"/>
        <v>284.81</v>
      </c>
      <c r="G73" s="106">
        <f>C73-E73</f>
        <v>15314.377926471689</v>
      </c>
      <c r="L73" s="142">
        <f t="shared" si="10"/>
        <v>45200</v>
      </c>
      <c r="M73" s="119">
        <v>60</v>
      </c>
      <c r="N73" s="122">
        <f>R72</f>
        <v>15542.200263185901</v>
      </c>
      <c r="O73" s="143">
        <f t="shared" si="3"/>
        <v>56.99</v>
      </c>
      <c r="P73" s="143">
        <f t="shared" si="4"/>
        <v>227.82233671421238</v>
      </c>
      <c r="Q73" s="143">
        <f t="shared" si="7"/>
        <v>284.81</v>
      </c>
      <c r="R73" s="143">
        <f>N73-P73</f>
        <v>15314.377926471689</v>
      </c>
    </row>
    <row r="74" spans="1:18">
      <c r="A74" s="105">
        <f t="shared" si="8"/>
        <v>45231</v>
      </c>
      <c r="B74" s="90">
        <v>61</v>
      </c>
      <c r="C74" s="75">
        <f t="shared" ref="C74:C133" si="12">G73</f>
        <v>15314.377926471689</v>
      </c>
      <c r="D74" s="106">
        <f t="shared" ref="D74:D133" si="13">ROUND(C74*$E$10/12,2)</f>
        <v>56.15</v>
      </c>
      <c r="E74" s="106">
        <f t="shared" si="1"/>
        <v>228.65768528216449</v>
      </c>
      <c r="F74" s="106">
        <f t="shared" si="6"/>
        <v>284.81</v>
      </c>
      <c r="G74" s="106">
        <f t="shared" ref="G74:G133" si="14">C74-E74</f>
        <v>15085.720241189523</v>
      </c>
      <c r="L74" s="142">
        <f t="shared" si="10"/>
        <v>45231</v>
      </c>
      <c r="M74" s="119">
        <v>61</v>
      </c>
      <c r="N74" s="122">
        <f t="shared" ref="N74:N133" si="15">R73</f>
        <v>15314.377926471689</v>
      </c>
      <c r="O74" s="143">
        <f t="shared" si="3"/>
        <v>56.15</v>
      </c>
      <c r="P74" s="143">
        <f t="shared" si="4"/>
        <v>228.65768528216449</v>
      </c>
      <c r="Q74" s="143">
        <f t="shared" si="7"/>
        <v>284.81</v>
      </c>
      <c r="R74" s="143">
        <f t="shared" ref="R74:R133" si="16">N74-P74</f>
        <v>15085.720241189523</v>
      </c>
    </row>
    <row r="75" spans="1:18">
      <c r="A75" s="105">
        <f t="shared" si="8"/>
        <v>45261</v>
      </c>
      <c r="B75" s="90">
        <v>62</v>
      </c>
      <c r="C75" s="75">
        <f t="shared" si="12"/>
        <v>15085.720241189523</v>
      </c>
      <c r="D75" s="106">
        <f t="shared" si="13"/>
        <v>55.31</v>
      </c>
      <c r="E75" s="106">
        <f t="shared" si="1"/>
        <v>229.49609679486579</v>
      </c>
      <c r="F75" s="106">
        <f t="shared" si="6"/>
        <v>284.81</v>
      </c>
      <c r="G75" s="106">
        <f t="shared" si="14"/>
        <v>14856.224144394657</v>
      </c>
      <c r="L75" s="142">
        <f t="shared" si="10"/>
        <v>45261</v>
      </c>
      <c r="M75" s="119">
        <v>62</v>
      </c>
      <c r="N75" s="122">
        <f t="shared" si="15"/>
        <v>15085.720241189523</v>
      </c>
      <c r="O75" s="143">
        <f t="shared" si="3"/>
        <v>55.31</v>
      </c>
      <c r="P75" s="143">
        <f t="shared" si="4"/>
        <v>229.49609679486579</v>
      </c>
      <c r="Q75" s="143">
        <f t="shared" si="7"/>
        <v>284.81</v>
      </c>
      <c r="R75" s="143">
        <f t="shared" si="16"/>
        <v>14856.224144394657</v>
      </c>
    </row>
    <row r="76" spans="1:18">
      <c r="A76" s="105">
        <f t="shared" si="8"/>
        <v>45292</v>
      </c>
      <c r="B76" s="90">
        <v>63</v>
      </c>
      <c r="C76" s="75">
        <f t="shared" si="12"/>
        <v>14856.224144394657</v>
      </c>
      <c r="D76" s="106">
        <f t="shared" si="13"/>
        <v>54.47</v>
      </c>
      <c r="E76" s="106">
        <f t="shared" si="1"/>
        <v>230.33758248311364</v>
      </c>
      <c r="F76" s="106">
        <f t="shared" si="6"/>
        <v>284.81</v>
      </c>
      <c r="G76" s="106">
        <f t="shared" si="14"/>
        <v>14625.886561911544</v>
      </c>
      <c r="L76" s="142">
        <f t="shared" si="10"/>
        <v>45292</v>
      </c>
      <c r="M76" s="119">
        <v>63</v>
      </c>
      <c r="N76" s="122">
        <f t="shared" si="15"/>
        <v>14856.224144394657</v>
      </c>
      <c r="O76" s="143">
        <f t="shared" si="3"/>
        <v>54.47</v>
      </c>
      <c r="P76" s="143">
        <f t="shared" si="4"/>
        <v>230.33758248311364</v>
      </c>
      <c r="Q76" s="143">
        <f t="shared" si="7"/>
        <v>284.81</v>
      </c>
      <c r="R76" s="143">
        <f t="shared" si="16"/>
        <v>14625.886561911544</v>
      </c>
    </row>
    <row r="77" spans="1:18">
      <c r="A77" s="105">
        <f t="shared" si="8"/>
        <v>45323</v>
      </c>
      <c r="B77" s="90">
        <v>64</v>
      </c>
      <c r="C77" s="75">
        <f t="shared" si="12"/>
        <v>14625.886561911544</v>
      </c>
      <c r="D77" s="106">
        <f t="shared" si="13"/>
        <v>53.63</v>
      </c>
      <c r="E77" s="106">
        <f t="shared" si="1"/>
        <v>231.18215361888505</v>
      </c>
      <c r="F77" s="106">
        <f t="shared" si="6"/>
        <v>284.81</v>
      </c>
      <c r="G77" s="106">
        <f t="shared" si="14"/>
        <v>14394.704408292659</v>
      </c>
      <c r="L77" s="142">
        <f t="shared" si="10"/>
        <v>45323</v>
      </c>
      <c r="M77" s="119">
        <v>64</v>
      </c>
      <c r="N77" s="122">
        <f t="shared" si="15"/>
        <v>14625.886561911544</v>
      </c>
      <c r="O77" s="143">
        <f t="shared" si="3"/>
        <v>53.63</v>
      </c>
      <c r="P77" s="143">
        <f t="shared" si="4"/>
        <v>231.18215361888505</v>
      </c>
      <c r="Q77" s="143">
        <f t="shared" si="7"/>
        <v>284.81</v>
      </c>
      <c r="R77" s="143">
        <f t="shared" si="16"/>
        <v>14394.704408292659</v>
      </c>
    </row>
    <row r="78" spans="1:18">
      <c r="A78" s="105">
        <f t="shared" si="8"/>
        <v>45352</v>
      </c>
      <c r="B78" s="90">
        <v>65</v>
      </c>
      <c r="C78" s="75">
        <f t="shared" si="12"/>
        <v>14394.704408292659</v>
      </c>
      <c r="D78" s="106">
        <f t="shared" si="13"/>
        <v>52.78</v>
      </c>
      <c r="E78" s="106">
        <f t="shared" si="1"/>
        <v>232.02982151548761</v>
      </c>
      <c r="F78" s="106">
        <f t="shared" si="6"/>
        <v>284.81</v>
      </c>
      <c r="G78" s="106">
        <f t="shared" si="14"/>
        <v>14162.674586777171</v>
      </c>
      <c r="L78" s="142">
        <f t="shared" si="10"/>
        <v>45352</v>
      </c>
      <c r="M78" s="119">
        <v>65</v>
      </c>
      <c r="N78" s="122">
        <f t="shared" si="15"/>
        <v>14394.704408292659</v>
      </c>
      <c r="O78" s="143">
        <f t="shared" si="3"/>
        <v>52.78</v>
      </c>
      <c r="P78" s="143">
        <f t="shared" si="4"/>
        <v>232.02982151548761</v>
      </c>
      <c r="Q78" s="143">
        <f t="shared" si="7"/>
        <v>284.81</v>
      </c>
      <c r="R78" s="143">
        <f t="shared" si="16"/>
        <v>14162.674586777171</v>
      </c>
    </row>
    <row r="79" spans="1:18">
      <c r="A79" s="105">
        <f t="shared" si="8"/>
        <v>45383</v>
      </c>
      <c r="B79" s="90">
        <v>66</v>
      </c>
      <c r="C79" s="75">
        <f t="shared" si="12"/>
        <v>14162.674586777171</v>
      </c>
      <c r="D79" s="106">
        <f t="shared" si="13"/>
        <v>51.93</v>
      </c>
      <c r="E79" s="106">
        <f t="shared" ref="E79:E133" si="17">PPMT($E$10/12,B79,$E$7,-$E$8,$E$9,0)</f>
        <v>232.88059752771107</v>
      </c>
      <c r="F79" s="106">
        <f t="shared" si="6"/>
        <v>284.81</v>
      </c>
      <c r="G79" s="106">
        <f t="shared" si="14"/>
        <v>13929.79398924946</v>
      </c>
      <c r="L79" s="142">
        <f t="shared" si="10"/>
        <v>45383</v>
      </c>
      <c r="M79" s="119">
        <v>66</v>
      </c>
      <c r="N79" s="122">
        <f t="shared" si="15"/>
        <v>14162.674586777171</v>
      </c>
      <c r="O79" s="143">
        <f t="shared" ref="O79:O133" si="18">ROUND(N79*$P$10/12,2)</f>
        <v>51.93</v>
      </c>
      <c r="P79" s="143">
        <f t="shared" ref="P79:P133" si="19">PPMT($P$10/12,M79,$P$7,-$P$8,$P$9,0)</f>
        <v>232.88059752771107</v>
      </c>
      <c r="Q79" s="143">
        <f t="shared" si="7"/>
        <v>284.81</v>
      </c>
      <c r="R79" s="143">
        <f t="shared" si="16"/>
        <v>13929.79398924946</v>
      </c>
    </row>
    <row r="80" spans="1:18">
      <c r="A80" s="105">
        <f t="shared" si="8"/>
        <v>45413</v>
      </c>
      <c r="B80" s="90">
        <v>67</v>
      </c>
      <c r="C80" s="75">
        <f t="shared" si="12"/>
        <v>13929.79398924946</v>
      </c>
      <c r="D80" s="106">
        <f t="shared" si="13"/>
        <v>51.08</v>
      </c>
      <c r="E80" s="106">
        <f t="shared" si="17"/>
        <v>233.73449305197934</v>
      </c>
      <c r="F80" s="106">
        <f t="shared" ref="F80:F133" si="20">F79</f>
        <v>284.81</v>
      </c>
      <c r="G80" s="106">
        <f t="shared" si="14"/>
        <v>13696.05949619748</v>
      </c>
      <c r="L80" s="142">
        <f t="shared" si="10"/>
        <v>45413</v>
      </c>
      <c r="M80" s="119">
        <v>67</v>
      </c>
      <c r="N80" s="122">
        <f t="shared" si="15"/>
        <v>13929.79398924946</v>
      </c>
      <c r="O80" s="143">
        <f t="shared" si="18"/>
        <v>51.08</v>
      </c>
      <c r="P80" s="143">
        <f t="shared" si="19"/>
        <v>233.73449305197934</v>
      </c>
      <c r="Q80" s="143">
        <f t="shared" ref="Q80:Q133" si="21">Q79</f>
        <v>284.81</v>
      </c>
      <c r="R80" s="143">
        <f t="shared" si="16"/>
        <v>13696.05949619748</v>
      </c>
    </row>
    <row r="81" spans="1:18">
      <c r="A81" s="105">
        <f t="shared" ref="A81:A133" si="22">EDATE(A80,1)</f>
        <v>45444</v>
      </c>
      <c r="B81" s="90">
        <v>68</v>
      </c>
      <c r="C81" s="75">
        <f t="shared" si="12"/>
        <v>13696.05949619748</v>
      </c>
      <c r="D81" s="106">
        <f t="shared" si="13"/>
        <v>50.22</v>
      </c>
      <c r="E81" s="106">
        <f t="shared" si="17"/>
        <v>234.59151952650328</v>
      </c>
      <c r="F81" s="106">
        <f t="shared" si="20"/>
        <v>284.81</v>
      </c>
      <c r="G81" s="106">
        <f t="shared" si="14"/>
        <v>13461.467976670978</v>
      </c>
      <c r="L81" s="142">
        <f t="shared" ref="L81:L133" si="23">EDATE(L80,1)</f>
        <v>45444</v>
      </c>
      <c r="M81" s="119">
        <v>68</v>
      </c>
      <c r="N81" s="122">
        <f t="shared" si="15"/>
        <v>13696.05949619748</v>
      </c>
      <c r="O81" s="143">
        <f t="shared" si="18"/>
        <v>50.22</v>
      </c>
      <c r="P81" s="143">
        <f t="shared" si="19"/>
        <v>234.59151952650328</v>
      </c>
      <c r="Q81" s="143">
        <f t="shared" si="21"/>
        <v>284.81</v>
      </c>
      <c r="R81" s="143">
        <f t="shared" si="16"/>
        <v>13461.467976670978</v>
      </c>
    </row>
    <row r="82" spans="1:18">
      <c r="A82" s="105">
        <f t="shared" si="22"/>
        <v>45474</v>
      </c>
      <c r="B82" s="90">
        <v>69</v>
      </c>
      <c r="C82" s="75">
        <f t="shared" si="12"/>
        <v>13461.467976670978</v>
      </c>
      <c r="D82" s="106">
        <f t="shared" si="13"/>
        <v>49.36</v>
      </c>
      <c r="E82" s="106">
        <f t="shared" si="17"/>
        <v>235.45168843143378</v>
      </c>
      <c r="F82" s="106">
        <f t="shared" si="20"/>
        <v>284.81</v>
      </c>
      <c r="G82" s="106">
        <f t="shared" si="14"/>
        <v>13226.016288239543</v>
      </c>
      <c r="L82" s="142">
        <f t="shared" si="23"/>
        <v>45474</v>
      </c>
      <c r="M82" s="119">
        <v>69</v>
      </c>
      <c r="N82" s="122">
        <f t="shared" si="15"/>
        <v>13461.467976670978</v>
      </c>
      <c r="O82" s="143">
        <f t="shared" si="18"/>
        <v>49.36</v>
      </c>
      <c r="P82" s="143">
        <f t="shared" si="19"/>
        <v>235.45168843143378</v>
      </c>
      <c r="Q82" s="143">
        <f t="shared" si="21"/>
        <v>284.81</v>
      </c>
      <c r="R82" s="143">
        <f t="shared" si="16"/>
        <v>13226.016288239543</v>
      </c>
    </row>
    <row r="83" spans="1:18">
      <c r="A83" s="105">
        <f t="shared" si="22"/>
        <v>45505</v>
      </c>
      <c r="B83" s="90">
        <v>70</v>
      </c>
      <c r="C83" s="75">
        <f t="shared" si="12"/>
        <v>13226.016288239543</v>
      </c>
      <c r="D83" s="106">
        <f t="shared" si="13"/>
        <v>48.5</v>
      </c>
      <c r="E83" s="106">
        <f t="shared" si="17"/>
        <v>236.3150112890157</v>
      </c>
      <c r="F83" s="106">
        <f t="shared" si="20"/>
        <v>284.81</v>
      </c>
      <c r="G83" s="106">
        <f t="shared" si="14"/>
        <v>12989.701276950527</v>
      </c>
      <c r="L83" s="142">
        <f t="shared" si="23"/>
        <v>45505</v>
      </c>
      <c r="M83" s="119">
        <v>70</v>
      </c>
      <c r="N83" s="122">
        <f t="shared" si="15"/>
        <v>13226.016288239543</v>
      </c>
      <c r="O83" s="143">
        <f t="shared" si="18"/>
        <v>48.5</v>
      </c>
      <c r="P83" s="143">
        <f t="shared" si="19"/>
        <v>236.3150112890157</v>
      </c>
      <c r="Q83" s="143">
        <f t="shared" si="21"/>
        <v>284.81</v>
      </c>
      <c r="R83" s="143">
        <f t="shared" si="16"/>
        <v>12989.701276950527</v>
      </c>
    </row>
    <row r="84" spans="1:18">
      <c r="A84" s="105">
        <f t="shared" si="22"/>
        <v>45536</v>
      </c>
      <c r="B84" s="90">
        <v>71</v>
      </c>
      <c r="C84" s="75">
        <f t="shared" si="12"/>
        <v>12989.701276950527</v>
      </c>
      <c r="D84" s="106">
        <f t="shared" si="13"/>
        <v>47.63</v>
      </c>
      <c r="E84" s="106">
        <f t="shared" si="17"/>
        <v>237.18149966374207</v>
      </c>
      <c r="F84" s="106">
        <f t="shared" si="20"/>
        <v>284.81</v>
      </c>
      <c r="G84" s="106">
        <f t="shared" si="14"/>
        <v>12752.519777286785</v>
      </c>
      <c r="L84" s="142">
        <f t="shared" si="23"/>
        <v>45536</v>
      </c>
      <c r="M84" s="119">
        <v>71</v>
      </c>
      <c r="N84" s="122">
        <f t="shared" si="15"/>
        <v>12989.701276950527</v>
      </c>
      <c r="O84" s="143">
        <f t="shared" si="18"/>
        <v>47.63</v>
      </c>
      <c r="P84" s="143">
        <f t="shared" si="19"/>
        <v>237.18149966374207</v>
      </c>
      <c r="Q84" s="143">
        <f t="shared" si="21"/>
        <v>284.81</v>
      </c>
      <c r="R84" s="143">
        <f t="shared" si="16"/>
        <v>12752.519777286785</v>
      </c>
    </row>
    <row r="85" spans="1:18">
      <c r="A85" s="105">
        <f t="shared" si="22"/>
        <v>45566</v>
      </c>
      <c r="B85" s="90">
        <v>72</v>
      </c>
      <c r="C85" s="75">
        <f t="shared" si="12"/>
        <v>12752.519777286785</v>
      </c>
      <c r="D85" s="106">
        <f t="shared" si="13"/>
        <v>46.76</v>
      </c>
      <c r="E85" s="106">
        <f t="shared" si="17"/>
        <v>238.05116516250914</v>
      </c>
      <c r="F85" s="106">
        <f t="shared" si="20"/>
        <v>284.81</v>
      </c>
      <c r="G85" s="106">
        <f t="shared" si="14"/>
        <v>12514.468612124276</v>
      </c>
      <c r="L85" s="142">
        <f t="shared" si="23"/>
        <v>45566</v>
      </c>
      <c r="M85" s="119">
        <v>72</v>
      </c>
      <c r="N85" s="122">
        <f t="shared" si="15"/>
        <v>12752.519777286785</v>
      </c>
      <c r="O85" s="143">
        <f t="shared" si="18"/>
        <v>46.76</v>
      </c>
      <c r="P85" s="143">
        <f t="shared" si="19"/>
        <v>238.05116516250914</v>
      </c>
      <c r="Q85" s="143">
        <f t="shared" si="21"/>
        <v>284.81</v>
      </c>
      <c r="R85" s="143">
        <f t="shared" si="16"/>
        <v>12514.468612124276</v>
      </c>
    </row>
    <row r="86" spans="1:18">
      <c r="A86" s="105">
        <f t="shared" si="22"/>
        <v>45597</v>
      </c>
      <c r="B86" s="90">
        <v>73</v>
      </c>
      <c r="C86" s="75">
        <f t="shared" si="12"/>
        <v>12514.468612124276</v>
      </c>
      <c r="D86" s="106">
        <f t="shared" si="13"/>
        <v>45.89</v>
      </c>
      <c r="E86" s="106">
        <f t="shared" si="17"/>
        <v>238.92401943477171</v>
      </c>
      <c r="F86" s="106">
        <f t="shared" si="20"/>
        <v>284.81</v>
      </c>
      <c r="G86" s="106">
        <f t="shared" si="14"/>
        <v>12275.544592689504</v>
      </c>
      <c r="L86" s="142">
        <f t="shared" si="23"/>
        <v>45597</v>
      </c>
      <c r="M86" s="119">
        <v>73</v>
      </c>
      <c r="N86" s="122">
        <f t="shared" si="15"/>
        <v>12514.468612124276</v>
      </c>
      <c r="O86" s="143">
        <f t="shared" si="18"/>
        <v>45.89</v>
      </c>
      <c r="P86" s="143">
        <f t="shared" si="19"/>
        <v>238.92401943477171</v>
      </c>
      <c r="Q86" s="143">
        <f t="shared" si="21"/>
        <v>284.81</v>
      </c>
      <c r="R86" s="143">
        <f t="shared" si="16"/>
        <v>12275.544592689504</v>
      </c>
    </row>
    <row r="87" spans="1:18">
      <c r="A87" s="105">
        <f t="shared" si="22"/>
        <v>45627</v>
      </c>
      <c r="B87" s="90">
        <v>74</v>
      </c>
      <c r="C87" s="75">
        <f t="shared" si="12"/>
        <v>12275.544592689504</v>
      </c>
      <c r="D87" s="106">
        <f t="shared" si="13"/>
        <v>45.01</v>
      </c>
      <c r="E87" s="106">
        <f t="shared" si="17"/>
        <v>239.80007417269917</v>
      </c>
      <c r="F87" s="106">
        <f t="shared" si="20"/>
        <v>284.81</v>
      </c>
      <c r="G87" s="106">
        <f t="shared" si="14"/>
        <v>12035.744518516805</v>
      </c>
      <c r="L87" s="142">
        <f t="shared" si="23"/>
        <v>45627</v>
      </c>
      <c r="M87" s="119">
        <v>74</v>
      </c>
      <c r="N87" s="122">
        <f t="shared" si="15"/>
        <v>12275.544592689504</v>
      </c>
      <c r="O87" s="143">
        <f t="shared" si="18"/>
        <v>45.01</v>
      </c>
      <c r="P87" s="143">
        <f t="shared" si="19"/>
        <v>239.80007417269917</v>
      </c>
      <c r="Q87" s="143">
        <f t="shared" si="21"/>
        <v>284.81</v>
      </c>
      <c r="R87" s="143">
        <f t="shared" si="16"/>
        <v>12035.744518516805</v>
      </c>
    </row>
    <row r="88" spans="1:18">
      <c r="A88" s="105">
        <f t="shared" si="22"/>
        <v>45658</v>
      </c>
      <c r="B88" s="90">
        <v>75</v>
      </c>
      <c r="C88" s="75">
        <f t="shared" si="12"/>
        <v>12035.744518516805</v>
      </c>
      <c r="D88" s="106">
        <f t="shared" si="13"/>
        <v>44.13</v>
      </c>
      <c r="E88" s="106">
        <f t="shared" si="17"/>
        <v>240.67934111133241</v>
      </c>
      <c r="F88" s="106">
        <f t="shared" si="20"/>
        <v>284.81</v>
      </c>
      <c r="G88" s="106">
        <f t="shared" si="14"/>
        <v>11795.065177405473</v>
      </c>
      <c r="L88" s="142">
        <f t="shared" si="23"/>
        <v>45658</v>
      </c>
      <c r="M88" s="119">
        <v>75</v>
      </c>
      <c r="N88" s="122">
        <f t="shared" si="15"/>
        <v>12035.744518516805</v>
      </c>
      <c r="O88" s="143">
        <f t="shared" si="18"/>
        <v>44.13</v>
      </c>
      <c r="P88" s="143">
        <f t="shared" si="19"/>
        <v>240.67934111133241</v>
      </c>
      <c r="Q88" s="143">
        <f t="shared" si="21"/>
        <v>284.81</v>
      </c>
      <c r="R88" s="143">
        <f t="shared" si="16"/>
        <v>11795.065177405473</v>
      </c>
    </row>
    <row r="89" spans="1:18">
      <c r="A89" s="105">
        <f t="shared" si="22"/>
        <v>45689</v>
      </c>
      <c r="B89" s="90">
        <v>76</v>
      </c>
      <c r="C89" s="75">
        <f t="shared" si="12"/>
        <v>11795.065177405473</v>
      </c>
      <c r="D89" s="106">
        <f t="shared" si="13"/>
        <v>43.25</v>
      </c>
      <c r="E89" s="106">
        <f t="shared" si="17"/>
        <v>241.56183202874064</v>
      </c>
      <c r="F89" s="106">
        <f t="shared" si="20"/>
        <v>284.81</v>
      </c>
      <c r="G89" s="106">
        <f t="shared" si="14"/>
        <v>11553.503345376732</v>
      </c>
      <c r="L89" s="142">
        <f t="shared" si="23"/>
        <v>45689</v>
      </c>
      <c r="M89" s="119">
        <v>76</v>
      </c>
      <c r="N89" s="122">
        <f t="shared" si="15"/>
        <v>11795.065177405473</v>
      </c>
      <c r="O89" s="143">
        <f t="shared" si="18"/>
        <v>43.25</v>
      </c>
      <c r="P89" s="143">
        <f t="shared" si="19"/>
        <v>241.56183202874064</v>
      </c>
      <c r="Q89" s="143">
        <f t="shared" si="21"/>
        <v>284.81</v>
      </c>
      <c r="R89" s="143">
        <f t="shared" si="16"/>
        <v>11553.503345376732</v>
      </c>
    </row>
    <row r="90" spans="1:18">
      <c r="A90" s="105">
        <f t="shared" si="22"/>
        <v>45717</v>
      </c>
      <c r="B90" s="90">
        <v>77</v>
      </c>
      <c r="C90" s="75">
        <f t="shared" si="12"/>
        <v>11553.503345376732</v>
      </c>
      <c r="D90" s="106">
        <f t="shared" si="13"/>
        <v>42.36</v>
      </c>
      <c r="E90" s="106">
        <f t="shared" si="17"/>
        <v>242.44755874617937</v>
      </c>
      <c r="F90" s="106">
        <f t="shared" si="20"/>
        <v>284.81</v>
      </c>
      <c r="G90" s="106">
        <f t="shared" si="14"/>
        <v>11311.055786630552</v>
      </c>
      <c r="L90" s="142">
        <f t="shared" si="23"/>
        <v>45717</v>
      </c>
      <c r="M90" s="119">
        <v>77</v>
      </c>
      <c r="N90" s="122">
        <f t="shared" si="15"/>
        <v>11553.503345376732</v>
      </c>
      <c r="O90" s="143">
        <f t="shared" si="18"/>
        <v>42.36</v>
      </c>
      <c r="P90" s="143">
        <f t="shared" si="19"/>
        <v>242.44755874617937</v>
      </c>
      <c r="Q90" s="143">
        <f t="shared" si="21"/>
        <v>284.81</v>
      </c>
      <c r="R90" s="143">
        <f t="shared" si="16"/>
        <v>11311.055786630552</v>
      </c>
    </row>
    <row r="91" spans="1:18">
      <c r="A91" s="105">
        <f t="shared" si="22"/>
        <v>45748</v>
      </c>
      <c r="B91" s="90">
        <v>78</v>
      </c>
      <c r="C91" s="75">
        <f t="shared" si="12"/>
        <v>11311.055786630552</v>
      </c>
      <c r="D91" s="106">
        <f t="shared" si="13"/>
        <v>41.47</v>
      </c>
      <c r="E91" s="106">
        <f t="shared" si="17"/>
        <v>243.33653312824867</v>
      </c>
      <c r="F91" s="106">
        <f t="shared" si="20"/>
        <v>284.81</v>
      </c>
      <c r="G91" s="106">
        <f t="shared" si="14"/>
        <v>11067.719253502302</v>
      </c>
      <c r="L91" s="142">
        <f t="shared" si="23"/>
        <v>45748</v>
      </c>
      <c r="M91" s="119">
        <v>78</v>
      </c>
      <c r="N91" s="122">
        <f t="shared" si="15"/>
        <v>11311.055786630552</v>
      </c>
      <c r="O91" s="143">
        <f t="shared" si="18"/>
        <v>41.47</v>
      </c>
      <c r="P91" s="143">
        <f t="shared" si="19"/>
        <v>243.33653312824867</v>
      </c>
      <c r="Q91" s="143">
        <f t="shared" si="21"/>
        <v>284.81</v>
      </c>
      <c r="R91" s="143">
        <f t="shared" si="16"/>
        <v>11067.719253502302</v>
      </c>
    </row>
    <row r="92" spans="1:18">
      <c r="A92" s="105">
        <f t="shared" si="22"/>
        <v>45778</v>
      </c>
      <c r="B92" s="90">
        <v>79</v>
      </c>
      <c r="C92" s="75">
        <f t="shared" si="12"/>
        <v>11067.719253502302</v>
      </c>
      <c r="D92" s="106">
        <f t="shared" si="13"/>
        <v>40.58</v>
      </c>
      <c r="E92" s="106">
        <f t="shared" si="17"/>
        <v>244.22876708305225</v>
      </c>
      <c r="F92" s="106">
        <f t="shared" si="20"/>
        <v>284.81</v>
      </c>
      <c r="G92" s="106">
        <f t="shared" si="14"/>
        <v>10823.49048641925</v>
      </c>
      <c r="L92" s="142">
        <f t="shared" si="23"/>
        <v>45778</v>
      </c>
      <c r="M92" s="119">
        <v>79</v>
      </c>
      <c r="N92" s="122">
        <f t="shared" si="15"/>
        <v>11067.719253502302</v>
      </c>
      <c r="O92" s="143">
        <f t="shared" si="18"/>
        <v>40.58</v>
      </c>
      <c r="P92" s="143">
        <f t="shared" si="19"/>
        <v>244.22876708305225</v>
      </c>
      <c r="Q92" s="143">
        <f t="shared" si="21"/>
        <v>284.81</v>
      </c>
      <c r="R92" s="143">
        <f t="shared" si="16"/>
        <v>10823.49048641925</v>
      </c>
    </row>
    <row r="93" spans="1:18">
      <c r="A93" s="105">
        <f t="shared" si="22"/>
        <v>45809</v>
      </c>
      <c r="B93" s="90">
        <v>80</v>
      </c>
      <c r="C93" s="75">
        <f t="shared" si="12"/>
        <v>10823.49048641925</v>
      </c>
      <c r="D93" s="106">
        <f t="shared" si="13"/>
        <v>39.69</v>
      </c>
      <c r="E93" s="106">
        <f t="shared" si="17"/>
        <v>245.12427256235677</v>
      </c>
      <c r="F93" s="106">
        <f t="shared" si="20"/>
        <v>284.81</v>
      </c>
      <c r="G93" s="106">
        <f t="shared" si="14"/>
        <v>10578.366213856894</v>
      </c>
      <c r="L93" s="142">
        <f t="shared" si="23"/>
        <v>45809</v>
      </c>
      <c r="M93" s="119">
        <v>80</v>
      </c>
      <c r="N93" s="122">
        <f t="shared" si="15"/>
        <v>10823.49048641925</v>
      </c>
      <c r="O93" s="143">
        <f t="shared" si="18"/>
        <v>39.69</v>
      </c>
      <c r="P93" s="143">
        <f t="shared" si="19"/>
        <v>245.12427256235677</v>
      </c>
      <c r="Q93" s="143">
        <f t="shared" si="21"/>
        <v>284.81</v>
      </c>
      <c r="R93" s="143">
        <f t="shared" si="16"/>
        <v>10578.366213856894</v>
      </c>
    </row>
    <row r="94" spans="1:18">
      <c r="A94" s="105">
        <f t="shared" si="22"/>
        <v>45839</v>
      </c>
      <c r="B94" s="90">
        <v>81</v>
      </c>
      <c r="C94" s="75">
        <f t="shared" si="12"/>
        <v>10578.366213856894</v>
      </c>
      <c r="D94" s="106">
        <f t="shared" si="13"/>
        <v>38.79</v>
      </c>
      <c r="E94" s="106">
        <f t="shared" si="17"/>
        <v>246.02306156175209</v>
      </c>
      <c r="F94" s="106">
        <f t="shared" si="20"/>
        <v>284.81</v>
      </c>
      <c r="G94" s="106">
        <f t="shared" si="14"/>
        <v>10332.343152295141</v>
      </c>
      <c r="L94" s="142">
        <f t="shared" si="23"/>
        <v>45839</v>
      </c>
      <c r="M94" s="119">
        <v>81</v>
      </c>
      <c r="N94" s="122">
        <f t="shared" si="15"/>
        <v>10578.366213856894</v>
      </c>
      <c r="O94" s="143">
        <f t="shared" si="18"/>
        <v>38.79</v>
      </c>
      <c r="P94" s="143">
        <f t="shared" si="19"/>
        <v>246.02306156175209</v>
      </c>
      <c r="Q94" s="143">
        <f t="shared" si="21"/>
        <v>284.81</v>
      </c>
      <c r="R94" s="143">
        <f t="shared" si="16"/>
        <v>10332.343152295141</v>
      </c>
    </row>
    <row r="95" spans="1:18">
      <c r="A95" s="105">
        <f t="shared" si="22"/>
        <v>45870</v>
      </c>
      <c r="B95" s="90">
        <v>82</v>
      </c>
      <c r="C95" s="75">
        <f t="shared" si="12"/>
        <v>10332.343152295141</v>
      </c>
      <c r="D95" s="106">
        <f t="shared" si="13"/>
        <v>37.89</v>
      </c>
      <c r="E95" s="106">
        <f t="shared" si="17"/>
        <v>246.92514612081183</v>
      </c>
      <c r="F95" s="106">
        <f t="shared" si="20"/>
        <v>284.81</v>
      </c>
      <c r="G95" s="106">
        <f t="shared" si="14"/>
        <v>10085.41800617433</v>
      </c>
      <c r="L95" s="142">
        <f t="shared" si="23"/>
        <v>45870</v>
      </c>
      <c r="M95" s="119">
        <v>82</v>
      </c>
      <c r="N95" s="122">
        <f t="shared" si="15"/>
        <v>10332.343152295141</v>
      </c>
      <c r="O95" s="143">
        <f t="shared" si="18"/>
        <v>37.89</v>
      </c>
      <c r="P95" s="143">
        <f t="shared" si="19"/>
        <v>246.92514612081183</v>
      </c>
      <c r="Q95" s="143">
        <f t="shared" si="21"/>
        <v>284.81</v>
      </c>
      <c r="R95" s="143">
        <f t="shared" si="16"/>
        <v>10085.41800617433</v>
      </c>
    </row>
    <row r="96" spans="1:18">
      <c r="A96" s="105">
        <f t="shared" si="22"/>
        <v>45901</v>
      </c>
      <c r="B96" s="90">
        <v>83</v>
      </c>
      <c r="C96" s="75">
        <f t="shared" si="12"/>
        <v>10085.41800617433</v>
      </c>
      <c r="D96" s="106">
        <f t="shared" si="13"/>
        <v>36.979999999999997</v>
      </c>
      <c r="E96" s="106">
        <f t="shared" si="17"/>
        <v>247.83053832325484</v>
      </c>
      <c r="F96" s="106">
        <f t="shared" si="20"/>
        <v>284.81</v>
      </c>
      <c r="G96" s="106">
        <f t="shared" si="14"/>
        <v>9837.5874678510754</v>
      </c>
      <c r="L96" s="142">
        <f t="shared" si="23"/>
        <v>45901</v>
      </c>
      <c r="M96" s="119">
        <v>83</v>
      </c>
      <c r="N96" s="122">
        <f t="shared" si="15"/>
        <v>10085.41800617433</v>
      </c>
      <c r="O96" s="143">
        <f t="shared" si="18"/>
        <v>36.979999999999997</v>
      </c>
      <c r="P96" s="143">
        <f t="shared" si="19"/>
        <v>247.83053832325484</v>
      </c>
      <c r="Q96" s="143">
        <f t="shared" si="21"/>
        <v>284.81</v>
      </c>
      <c r="R96" s="143">
        <f t="shared" si="16"/>
        <v>9837.5874678510754</v>
      </c>
    </row>
    <row r="97" spans="1:18">
      <c r="A97" s="105">
        <f t="shared" si="22"/>
        <v>45931</v>
      </c>
      <c r="B97" s="90">
        <v>84</v>
      </c>
      <c r="C97" s="75">
        <f t="shared" si="12"/>
        <v>9837.5874678510754</v>
      </c>
      <c r="D97" s="106">
        <f t="shared" si="13"/>
        <v>36.07</v>
      </c>
      <c r="E97" s="106">
        <f t="shared" si="17"/>
        <v>248.73925029710676</v>
      </c>
      <c r="F97" s="106">
        <f t="shared" si="20"/>
        <v>284.81</v>
      </c>
      <c r="G97" s="106">
        <f t="shared" si="14"/>
        <v>9588.8482175539684</v>
      </c>
      <c r="L97" s="142">
        <f t="shared" si="23"/>
        <v>45931</v>
      </c>
      <c r="M97" s="119">
        <v>84</v>
      </c>
      <c r="N97" s="122">
        <f t="shared" si="15"/>
        <v>9837.5874678510754</v>
      </c>
      <c r="O97" s="143">
        <f t="shared" si="18"/>
        <v>36.07</v>
      </c>
      <c r="P97" s="143">
        <f t="shared" si="19"/>
        <v>248.73925029710676</v>
      </c>
      <c r="Q97" s="143">
        <f t="shared" si="21"/>
        <v>284.81</v>
      </c>
      <c r="R97" s="143">
        <f t="shared" si="16"/>
        <v>9588.8482175539684</v>
      </c>
    </row>
    <row r="98" spans="1:18">
      <c r="A98" s="105">
        <f t="shared" si="22"/>
        <v>45962</v>
      </c>
      <c r="B98" s="90">
        <v>85</v>
      </c>
      <c r="C98" s="75">
        <f t="shared" si="12"/>
        <v>9588.8482175539684</v>
      </c>
      <c r="D98" s="106">
        <f t="shared" si="13"/>
        <v>35.159999999999997</v>
      </c>
      <c r="E98" s="106">
        <f t="shared" si="17"/>
        <v>249.65129421486282</v>
      </c>
      <c r="F98" s="106">
        <f t="shared" si="20"/>
        <v>284.81</v>
      </c>
      <c r="G98" s="106">
        <f t="shared" si="14"/>
        <v>9339.1969233391064</v>
      </c>
      <c r="L98" s="142">
        <f t="shared" si="23"/>
        <v>45962</v>
      </c>
      <c r="M98" s="119">
        <v>85</v>
      </c>
      <c r="N98" s="122">
        <f t="shared" si="15"/>
        <v>9588.8482175539684</v>
      </c>
      <c r="O98" s="143">
        <f t="shared" si="18"/>
        <v>35.159999999999997</v>
      </c>
      <c r="P98" s="143">
        <f t="shared" si="19"/>
        <v>249.65129421486282</v>
      </c>
      <c r="Q98" s="143">
        <f t="shared" si="21"/>
        <v>284.81</v>
      </c>
      <c r="R98" s="143">
        <f t="shared" si="16"/>
        <v>9339.1969233391064</v>
      </c>
    </row>
    <row r="99" spans="1:18">
      <c r="A99" s="105">
        <f t="shared" si="22"/>
        <v>45992</v>
      </c>
      <c r="B99" s="90">
        <v>86</v>
      </c>
      <c r="C99" s="75">
        <f t="shared" si="12"/>
        <v>9339.1969233391064</v>
      </c>
      <c r="D99" s="106">
        <f t="shared" si="13"/>
        <v>34.24</v>
      </c>
      <c r="E99" s="106">
        <f t="shared" si="17"/>
        <v>250.56668229365062</v>
      </c>
      <c r="F99" s="106">
        <f t="shared" si="20"/>
        <v>284.81</v>
      </c>
      <c r="G99" s="106">
        <f t="shared" si="14"/>
        <v>9088.6302410454555</v>
      </c>
      <c r="L99" s="142">
        <f t="shared" si="23"/>
        <v>45992</v>
      </c>
      <c r="M99" s="119">
        <v>86</v>
      </c>
      <c r="N99" s="122">
        <f t="shared" si="15"/>
        <v>9339.1969233391064</v>
      </c>
      <c r="O99" s="143">
        <f t="shared" si="18"/>
        <v>34.24</v>
      </c>
      <c r="P99" s="143">
        <f t="shared" si="19"/>
        <v>250.56668229365062</v>
      </c>
      <c r="Q99" s="143">
        <f t="shared" si="21"/>
        <v>284.81</v>
      </c>
      <c r="R99" s="143">
        <f t="shared" si="16"/>
        <v>9088.6302410454555</v>
      </c>
    </row>
    <row r="100" spans="1:18">
      <c r="A100" s="105">
        <f t="shared" si="22"/>
        <v>46023</v>
      </c>
      <c r="B100" s="90">
        <v>87</v>
      </c>
      <c r="C100" s="75">
        <f t="shared" si="12"/>
        <v>9088.6302410454555</v>
      </c>
      <c r="D100" s="106">
        <f t="shared" si="13"/>
        <v>33.32</v>
      </c>
      <c r="E100" s="106">
        <f t="shared" si="17"/>
        <v>251.48542679539403</v>
      </c>
      <c r="F100" s="106">
        <f t="shared" si="20"/>
        <v>284.81</v>
      </c>
      <c r="G100" s="106">
        <f t="shared" si="14"/>
        <v>8837.1448142500612</v>
      </c>
      <c r="L100" s="142">
        <f t="shared" si="23"/>
        <v>46023</v>
      </c>
      <c r="M100" s="119">
        <v>87</v>
      </c>
      <c r="N100" s="122">
        <f t="shared" si="15"/>
        <v>9088.6302410454555</v>
      </c>
      <c r="O100" s="143">
        <f t="shared" si="18"/>
        <v>33.32</v>
      </c>
      <c r="P100" s="143">
        <f t="shared" si="19"/>
        <v>251.48542679539403</v>
      </c>
      <c r="Q100" s="143">
        <f t="shared" si="21"/>
        <v>284.81</v>
      </c>
      <c r="R100" s="143">
        <f t="shared" si="16"/>
        <v>8837.1448142500612</v>
      </c>
    </row>
    <row r="101" spans="1:18">
      <c r="A101" s="105">
        <f t="shared" si="22"/>
        <v>46054</v>
      </c>
      <c r="B101" s="90">
        <v>88</v>
      </c>
      <c r="C101" s="75">
        <f t="shared" si="12"/>
        <v>8837.1448142500612</v>
      </c>
      <c r="D101" s="106">
        <f t="shared" si="13"/>
        <v>32.4</v>
      </c>
      <c r="E101" s="106">
        <f t="shared" si="17"/>
        <v>252.40754002697713</v>
      </c>
      <c r="F101" s="106">
        <f t="shared" si="20"/>
        <v>284.81</v>
      </c>
      <c r="G101" s="106">
        <f t="shared" si="14"/>
        <v>8584.7372742230837</v>
      </c>
      <c r="L101" s="142">
        <f t="shared" si="23"/>
        <v>46054</v>
      </c>
      <c r="M101" s="119">
        <v>88</v>
      </c>
      <c r="N101" s="122">
        <f t="shared" si="15"/>
        <v>8837.1448142500612</v>
      </c>
      <c r="O101" s="143">
        <f t="shared" si="18"/>
        <v>32.4</v>
      </c>
      <c r="P101" s="143">
        <f t="shared" si="19"/>
        <v>252.40754002697713</v>
      </c>
      <c r="Q101" s="143">
        <f t="shared" si="21"/>
        <v>284.81</v>
      </c>
      <c r="R101" s="143">
        <f t="shared" si="16"/>
        <v>8584.7372742230837</v>
      </c>
    </row>
    <row r="102" spans="1:18">
      <c r="A102" s="105">
        <f t="shared" si="22"/>
        <v>46082</v>
      </c>
      <c r="B102" s="90">
        <v>89</v>
      </c>
      <c r="C102" s="75">
        <f t="shared" si="12"/>
        <v>8584.7372742230837</v>
      </c>
      <c r="D102" s="106">
        <f t="shared" si="13"/>
        <v>31.48</v>
      </c>
      <c r="E102" s="106">
        <f t="shared" si="17"/>
        <v>253.3330343404094</v>
      </c>
      <c r="F102" s="106">
        <f t="shared" si="20"/>
        <v>284.81</v>
      </c>
      <c r="G102" s="106">
        <f t="shared" si="14"/>
        <v>8331.404239882675</v>
      </c>
      <c r="L102" s="142">
        <f t="shared" si="23"/>
        <v>46082</v>
      </c>
      <c r="M102" s="119">
        <v>89</v>
      </c>
      <c r="N102" s="122">
        <f t="shared" si="15"/>
        <v>8584.7372742230837</v>
      </c>
      <c r="O102" s="143">
        <f t="shared" si="18"/>
        <v>31.48</v>
      </c>
      <c r="P102" s="143">
        <f t="shared" si="19"/>
        <v>253.3330343404094</v>
      </c>
      <c r="Q102" s="143">
        <f t="shared" si="21"/>
        <v>284.81</v>
      </c>
      <c r="R102" s="143">
        <f t="shared" si="16"/>
        <v>8331.404239882675</v>
      </c>
    </row>
    <row r="103" spans="1:18">
      <c r="A103" s="105">
        <f t="shared" si="22"/>
        <v>46113</v>
      </c>
      <c r="B103" s="90">
        <v>90</v>
      </c>
      <c r="C103" s="75">
        <f t="shared" si="12"/>
        <v>8331.404239882675</v>
      </c>
      <c r="D103" s="106">
        <f t="shared" si="13"/>
        <v>30.55</v>
      </c>
      <c r="E103" s="106">
        <f t="shared" si="17"/>
        <v>254.26192213299089</v>
      </c>
      <c r="F103" s="106">
        <f t="shared" si="20"/>
        <v>284.81</v>
      </c>
      <c r="G103" s="106">
        <f t="shared" si="14"/>
        <v>8077.1423177496845</v>
      </c>
      <c r="L103" s="142">
        <f t="shared" si="23"/>
        <v>46113</v>
      </c>
      <c r="M103" s="119">
        <v>90</v>
      </c>
      <c r="N103" s="122">
        <f t="shared" si="15"/>
        <v>8331.404239882675</v>
      </c>
      <c r="O103" s="143">
        <f t="shared" si="18"/>
        <v>30.55</v>
      </c>
      <c r="P103" s="143">
        <f t="shared" si="19"/>
        <v>254.26192213299089</v>
      </c>
      <c r="Q103" s="143">
        <f t="shared" si="21"/>
        <v>284.81</v>
      </c>
      <c r="R103" s="143">
        <f t="shared" si="16"/>
        <v>8077.1423177496845</v>
      </c>
    </row>
    <row r="104" spans="1:18">
      <c r="A104" s="105">
        <f t="shared" si="22"/>
        <v>46143</v>
      </c>
      <c r="B104" s="90">
        <v>91</v>
      </c>
      <c r="C104" s="75">
        <f t="shared" si="12"/>
        <v>8077.1423177496845</v>
      </c>
      <c r="D104" s="106">
        <f t="shared" si="13"/>
        <v>29.62</v>
      </c>
      <c r="E104" s="106">
        <f t="shared" si="17"/>
        <v>255.19421584747849</v>
      </c>
      <c r="F104" s="106">
        <f t="shared" si="20"/>
        <v>284.81</v>
      </c>
      <c r="G104" s="106">
        <f t="shared" si="14"/>
        <v>7821.948101902206</v>
      </c>
      <c r="L104" s="142">
        <f t="shared" si="23"/>
        <v>46143</v>
      </c>
      <c r="M104" s="119">
        <v>91</v>
      </c>
      <c r="N104" s="122">
        <f t="shared" si="15"/>
        <v>8077.1423177496845</v>
      </c>
      <c r="O104" s="143">
        <f t="shared" si="18"/>
        <v>29.62</v>
      </c>
      <c r="P104" s="143">
        <f t="shared" si="19"/>
        <v>255.19421584747849</v>
      </c>
      <c r="Q104" s="143">
        <f t="shared" si="21"/>
        <v>284.81</v>
      </c>
      <c r="R104" s="143">
        <f t="shared" si="16"/>
        <v>7821.948101902206</v>
      </c>
    </row>
    <row r="105" spans="1:18">
      <c r="A105" s="105">
        <f t="shared" si="22"/>
        <v>46174</v>
      </c>
      <c r="B105" s="90">
        <v>92</v>
      </c>
      <c r="C105" s="75">
        <f t="shared" si="12"/>
        <v>7821.948101902206</v>
      </c>
      <c r="D105" s="106">
        <f t="shared" si="13"/>
        <v>28.68</v>
      </c>
      <c r="E105" s="106">
        <f t="shared" si="17"/>
        <v>256.12992797225257</v>
      </c>
      <c r="F105" s="106">
        <f t="shared" si="20"/>
        <v>284.81</v>
      </c>
      <c r="G105" s="106">
        <f t="shared" si="14"/>
        <v>7565.8181739299534</v>
      </c>
      <c r="L105" s="142">
        <f t="shared" si="23"/>
        <v>46174</v>
      </c>
      <c r="M105" s="119">
        <v>92</v>
      </c>
      <c r="N105" s="122">
        <f t="shared" si="15"/>
        <v>7821.948101902206</v>
      </c>
      <c r="O105" s="143">
        <f t="shared" si="18"/>
        <v>28.68</v>
      </c>
      <c r="P105" s="143">
        <f t="shared" si="19"/>
        <v>256.12992797225257</v>
      </c>
      <c r="Q105" s="143">
        <f t="shared" si="21"/>
        <v>284.81</v>
      </c>
      <c r="R105" s="143">
        <f t="shared" si="16"/>
        <v>7565.8181739299534</v>
      </c>
    </row>
    <row r="106" spans="1:18">
      <c r="A106" s="105">
        <f t="shared" si="22"/>
        <v>46204</v>
      </c>
      <c r="B106" s="90">
        <v>93</v>
      </c>
      <c r="C106" s="75">
        <f t="shared" si="12"/>
        <v>7565.8181739299534</v>
      </c>
      <c r="D106" s="106">
        <f t="shared" si="13"/>
        <v>27.74</v>
      </c>
      <c r="E106" s="106">
        <f t="shared" si="17"/>
        <v>257.06907104148416</v>
      </c>
      <c r="F106" s="106">
        <f t="shared" si="20"/>
        <v>284.81</v>
      </c>
      <c r="G106" s="106">
        <f t="shared" si="14"/>
        <v>7308.7491028884697</v>
      </c>
      <c r="L106" s="142">
        <f t="shared" si="23"/>
        <v>46204</v>
      </c>
      <c r="M106" s="119">
        <v>93</v>
      </c>
      <c r="N106" s="122">
        <f t="shared" si="15"/>
        <v>7565.8181739299534</v>
      </c>
      <c r="O106" s="143">
        <f t="shared" si="18"/>
        <v>27.74</v>
      </c>
      <c r="P106" s="143">
        <f t="shared" si="19"/>
        <v>257.06907104148416</v>
      </c>
      <c r="Q106" s="143">
        <f t="shared" si="21"/>
        <v>284.81</v>
      </c>
      <c r="R106" s="143">
        <f t="shared" si="16"/>
        <v>7308.7491028884697</v>
      </c>
    </row>
    <row r="107" spans="1:18">
      <c r="A107" s="105">
        <f t="shared" si="22"/>
        <v>46235</v>
      </c>
      <c r="B107" s="90">
        <v>94</v>
      </c>
      <c r="C107" s="75">
        <f t="shared" si="12"/>
        <v>7308.7491028884697</v>
      </c>
      <c r="D107" s="106">
        <f t="shared" si="13"/>
        <v>26.8</v>
      </c>
      <c r="E107" s="106">
        <f t="shared" si="17"/>
        <v>258.01165763530298</v>
      </c>
      <c r="F107" s="106">
        <f t="shared" si="20"/>
        <v>284.81</v>
      </c>
      <c r="G107" s="106">
        <f t="shared" si="14"/>
        <v>7050.7374452531667</v>
      </c>
      <c r="L107" s="142">
        <f t="shared" si="23"/>
        <v>46235</v>
      </c>
      <c r="M107" s="119">
        <v>94</v>
      </c>
      <c r="N107" s="122">
        <f t="shared" si="15"/>
        <v>7308.7491028884697</v>
      </c>
      <c r="O107" s="143">
        <f t="shared" si="18"/>
        <v>26.8</v>
      </c>
      <c r="P107" s="143">
        <f t="shared" si="19"/>
        <v>258.01165763530298</v>
      </c>
      <c r="Q107" s="143">
        <f t="shared" si="21"/>
        <v>284.81</v>
      </c>
      <c r="R107" s="143">
        <f t="shared" si="16"/>
        <v>7050.7374452531667</v>
      </c>
    </row>
    <row r="108" spans="1:18">
      <c r="A108" s="105">
        <f t="shared" si="22"/>
        <v>46266</v>
      </c>
      <c r="B108" s="90">
        <v>95</v>
      </c>
      <c r="C108" s="75">
        <f t="shared" si="12"/>
        <v>7050.7374452531667</v>
      </c>
      <c r="D108" s="106">
        <f t="shared" si="13"/>
        <v>25.85</v>
      </c>
      <c r="E108" s="106">
        <f t="shared" si="17"/>
        <v>258.95770037996573</v>
      </c>
      <c r="F108" s="106">
        <f t="shared" si="20"/>
        <v>284.81</v>
      </c>
      <c r="G108" s="106">
        <f t="shared" si="14"/>
        <v>6791.7797448732008</v>
      </c>
      <c r="L108" s="142">
        <f t="shared" si="23"/>
        <v>46266</v>
      </c>
      <c r="M108" s="119">
        <v>95</v>
      </c>
      <c r="N108" s="122">
        <f t="shared" si="15"/>
        <v>7050.7374452531667</v>
      </c>
      <c r="O108" s="143">
        <f t="shared" si="18"/>
        <v>25.85</v>
      </c>
      <c r="P108" s="143">
        <f t="shared" si="19"/>
        <v>258.95770037996573</v>
      </c>
      <c r="Q108" s="143">
        <f t="shared" si="21"/>
        <v>284.81</v>
      </c>
      <c r="R108" s="143">
        <f t="shared" si="16"/>
        <v>6791.7797448732008</v>
      </c>
    </row>
    <row r="109" spans="1:18">
      <c r="A109" s="105">
        <f t="shared" si="22"/>
        <v>46296</v>
      </c>
      <c r="B109" s="90">
        <v>96</v>
      </c>
      <c r="C109" s="75">
        <f t="shared" si="12"/>
        <v>6791.7797448732008</v>
      </c>
      <c r="D109" s="106">
        <f t="shared" si="13"/>
        <v>24.9</v>
      </c>
      <c r="E109" s="106">
        <f t="shared" si="17"/>
        <v>259.90721194802563</v>
      </c>
      <c r="F109" s="106">
        <f t="shared" si="20"/>
        <v>284.81</v>
      </c>
      <c r="G109" s="106">
        <f t="shared" si="14"/>
        <v>6531.8725329251756</v>
      </c>
      <c r="L109" s="142">
        <f t="shared" si="23"/>
        <v>46296</v>
      </c>
      <c r="M109" s="119">
        <v>96</v>
      </c>
      <c r="N109" s="122">
        <f t="shared" si="15"/>
        <v>6791.7797448732008</v>
      </c>
      <c r="O109" s="143">
        <f t="shared" si="18"/>
        <v>24.9</v>
      </c>
      <c r="P109" s="143">
        <f t="shared" si="19"/>
        <v>259.90721194802563</v>
      </c>
      <c r="Q109" s="143">
        <f t="shared" si="21"/>
        <v>284.81</v>
      </c>
      <c r="R109" s="143">
        <f t="shared" si="16"/>
        <v>6531.8725329251756</v>
      </c>
    </row>
    <row r="110" spans="1:18">
      <c r="A110" s="105">
        <f t="shared" si="22"/>
        <v>46327</v>
      </c>
      <c r="B110" s="90">
        <v>97</v>
      </c>
      <c r="C110" s="75">
        <f t="shared" si="12"/>
        <v>6531.8725329251756</v>
      </c>
      <c r="D110" s="106">
        <f t="shared" si="13"/>
        <v>23.95</v>
      </c>
      <c r="E110" s="106">
        <f t="shared" si="17"/>
        <v>260.86020505850172</v>
      </c>
      <c r="F110" s="106">
        <f t="shared" si="20"/>
        <v>284.81</v>
      </c>
      <c r="G110" s="106">
        <f t="shared" si="14"/>
        <v>6271.0123278666742</v>
      </c>
      <c r="L110" s="142">
        <f t="shared" si="23"/>
        <v>46327</v>
      </c>
      <c r="M110" s="119">
        <v>97</v>
      </c>
      <c r="N110" s="122">
        <f t="shared" si="15"/>
        <v>6531.8725329251756</v>
      </c>
      <c r="O110" s="143">
        <f t="shared" si="18"/>
        <v>23.95</v>
      </c>
      <c r="P110" s="143">
        <f t="shared" si="19"/>
        <v>260.86020505850172</v>
      </c>
      <c r="Q110" s="143">
        <f t="shared" si="21"/>
        <v>284.81</v>
      </c>
      <c r="R110" s="143">
        <f t="shared" si="16"/>
        <v>6271.0123278666742</v>
      </c>
    </row>
    <row r="111" spans="1:18">
      <c r="A111" s="105">
        <f t="shared" si="22"/>
        <v>46357</v>
      </c>
      <c r="B111" s="90">
        <v>98</v>
      </c>
      <c r="C111" s="75">
        <f t="shared" si="12"/>
        <v>6271.0123278666742</v>
      </c>
      <c r="D111" s="106">
        <f t="shared" si="13"/>
        <v>22.99</v>
      </c>
      <c r="E111" s="106">
        <f t="shared" si="17"/>
        <v>261.81669247704957</v>
      </c>
      <c r="F111" s="106">
        <f t="shared" si="20"/>
        <v>284.81</v>
      </c>
      <c r="G111" s="106">
        <f t="shared" si="14"/>
        <v>6009.1956353896248</v>
      </c>
      <c r="L111" s="142">
        <f t="shared" si="23"/>
        <v>46357</v>
      </c>
      <c r="M111" s="119">
        <v>98</v>
      </c>
      <c r="N111" s="122">
        <f t="shared" si="15"/>
        <v>6271.0123278666742</v>
      </c>
      <c r="O111" s="143">
        <f t="shared" si="18"/>
        <v>22.99</v>
      </c>
      <c r="P111" s="143">
        <f t="shared" si="19"/>
        <v>261.81669247704957</v>
      </c>
      <c r="Q111" s="143">
        <f t="shared" si="21"/>
        <v>284.81</v>
      </c>
      <c r="R111" s="143">
        <f t="shared" si="16"/>
        <v>6009.1956353896248</v>
      </c>
    </row>
    <row r="112" spans="1:18">
      <c r="A112" s="105">
        <f t="shared" si="22"/>
        <v>46388</v>
      </c>
      <c r="B112" s="90">
        <v>99</v>
      </c>
      <c r="C112" s="75">
        <f t="shared" si="12"/>
        <v>6009.1956353896248</v>
      </c>
      <c r="D112" s="106">
        <f t="shared" si="13"/>
        <v>22.03</v>
      </c>
      <c r="E112" s="106">
        <f t="shared" si="17"/>
        <v>262.77668701613209</v>
      </c>
      <c r="F112" s="106">
        <f t="shared" si="20"/>
        <v>284.81</v>
      </c>
      <c r="G112" s="106">
        <f t="shared" si="14"/>
        <v>5746.4189483734926</v>
      </c>
      <c r="L112" s="142">
        <f t="shared" si="23"/>
        <v>46388</v>
      </c>
      <c r="M112" s="119">
        <v>99</v>
      </c>
      <c r="N112" s="122">
        <f t="shared" si="15"/>
        <v>6009.1956353896248</v>
      </c>
      <c r="O112" s="143">
        <f t="shared" si="18"/>
        <v>22.03</v>
      </c>
      <c r="P112" s="143">
        <f t="shared" si="19"/>
        <v>262.77668701613209</v>
      </c>
      <c r="Q112" s="143">
        <f t="shared" si="21"/>
        <v>284.81</v>
      </c>
      <c r="R112" s="143">
        <f t="shared" si="16"/>
        <v>5746.4189483734926</v>
      </c>
    </row>
    <row r="113" spans="1:18">
      <c r="A113" s="105">
        <f t="shared" si="22"/>
        <v>46419</v>
      </c>
      <c r="B113" s="90">
        <v>100</v>
      </c>
      <c r="C113" s="75">
        <f t="shared" si="12"/>
        <v>5746.4189483734926</v>
      </c>
      <c r="D113" s="106">
        <f t="shared" si="13"/>
        <v>21.07</v>
      </c>
      <c r="E113" s="106">
        <f t="shared" si="17"/>
        <v>263.7402015351912</v>
      </c>
      <c r="F113" s="106">
        <f t="shared" si="20"/>
        <v>284.81</v>
      </c>
      <c r="G113" s="106">
        <f t="shared" si="14"/>
        <v>5482.6787468383018</v>
      </c>
      <c r="L113" s="142">
        <f t="shared" si="23"/>
        <v>46419</v>
      </c>
      <c r="M113" s="119">
        <v>100</v>
      </c>
      <c r="N113" s="122">
        <f t="shared" si="15"/>
        <v>5746.4189483734926</v>
      </c>
      <c r="O113" s="143">
        <f t="shared" si="18"/>
        <v>21.07</v>
      </c>
      <c r="P113" s="143">
        <f t="shared" si="19"/>
        <v>263.7402015351912</v>
      </c>
      <c r="Q113" s="143">
        <f t="shared" si="21"/>
        <v>284.81</v>
      </c>
      <c r="R113" s="143">
        <f t="shared" si="16"/>
        <v>5482.6787468383018</v>
      </c>
    </row>
    <row r="114" spans="1:18">
      <c r="A114" s="105">
        <f t="shared" si="22"/>
        <v>46447</v>
      </c>
      <c r="B114" s="90">
        <v>101</v>
      </c>
      <c r="C114" s="75">
        <f t="shared" si="12"/>
        <v>5482.6787468383018</v>
      </c>
      <c r="D114" s="106">
        <f t="shared" si="13"/>
        <v>20.100000000000001</v>
      </c>
      <c r="E114" s="106">
        <f t="shared" si="17"/>
        <v>264.70724894082025</v>
      </c>
      <c r="F114" s="106">
        <f t="shared" si="20"/>
        <v>284.81</v>
      </c>
      <c r="G114" s="106">
        <f t="shared" si="14"/>
        <v>5217.9714978974816</v>
      </c>
      <c r="L114" s="142">
        <f t="shared" si="23"/>
        <v>46447</v>
      </c>
      <c r="M114" s="119">
        <v>101</v>
      </c>
      <c r="N114" s="122">
        <f t="shared" si="15"/>
        <v>5482.6787468383018</v>
      </c>
      <c r="O114" s="143">
        <f t="shared" si="18"/>
        <v>20.100000000000001</v>
      </c>
      <c r="P114" s="143">
        <f t="shared" si="19"/>
        <v>264.70724894082025</v>
      </c>
      <c r="Q114" s="143">
        <f t="shared" si="21"/>
        <v>284.81</v>
      </c>
      <c r="R114" s="143">
        <f t="shared" si="16"/>
        <v>5217.9714978974816</v>
      </c>
    </row>
    <row r="115" spans="1:18">
      <c r="A115" s="105">
        <f t="shared" si="22"/>
        <v>46478</v>
      </c>
      <c r="B115" s="90">
        <v>102</v>
      </c>
      <c r="C115" s="75">
        <f t="shared" si="12"/>
        <v>5217.9714978974816</v>
      </c>
      <c r="D115" s="106">
        <f t="shared" si="13"/>
        <v>19.13</v>
      </c>
      <c r="E115" s="106">
        <f t="shared" si="17"/>
        <v>265.67784218693657</v>
      </c>
      <c r="F115" s="106">
        <f t="shared" si="20"/>
        <v>284.81</v>
      </c>
      <c r="G115" s="106">
        <f t="shared" si="14"/>
        <v>4952.293655710545</v>
      </c>
      <c r="L115" s="142">
        <f t="shared" si="23"/>
        <v>46478</v>
      </c>
      <c r="M115" s="119">
        <v>102</v>
      </c>
      <c r="N115" s="122">
        <f t="shared" si="15"/>
        <v>5217.9714978974816</v>
      </c>
      <c r="O115" s="143">
        <f t="shared" si="18"/>
        <v>19.13</v>
      </c>
      <c r="P115" s="143">
        <f t="shared" si="19"/>
        <v>265.67784218693657</v>
      </c>
      <c r="Q115" s="143">
        <f t="shared" si="21"/>
        <v>284.81</v>
      </c>
      <c r="R115" s="143">
        <f t="shared" si="16"/>
        <v>4952.293655710545</v>
      </c>
    </row>
    <row r="116" spans="1:18">
      <c r="A116" s="105">
        <f t="shared" si="22"/>
        <v>46508</v>
      </c>
      <c r="B116" s="90">
        <v>103</v>
      </c>
      <c r="C116" s="75">
        <f t="shared" si="12"/>
        <v>4952.293655710545</v>
      </c>
      <c r="D116" s="106">
        <f t="shared" si="13"/>
        <v>18.16</v>
      </c>
      <c r="E116" s="106">
        <f t="shared" si="17"/>
        <v>266.65199427495537</v>
      </c>
      <c r="F116" s="106">
        <f t="shared" si="20"/>
        <v>284.81</v>
      </c>
      <c r="G116" s="106">
        <f t="shared" si="14"/>
        <v>4685.6416614355894</v>
      </c>
      <c r="L116" s="142">
        <f t="shared" si="23"/>
        <v>46508</v>
      </c>
      <c r="M116" s="119">
        <v>103</v>
      </c>
      <c r="N116" s="122">
        <f t="shared" si="15"/>
        <v>4952.293655710545</v>
      </c>
      <c r="O116" s="143">
        <f t="shared" si="18"/>
        <v>18.16</v>
      </c>
      <c r="P116" s="143">
        <f t="shared" si="19"/>
        <v>266.65199427495537</v>
      </c>
      <c r="Q116" s="143">
        <f t="shared" si="21"/>
        <v>284.81</v>
      </c>
      <c r="R116" s="143">
        <f t="shared" si="16"/>
        <v>4685.6416614355894</v>
      </c>
    </row>
    <row r="117" spans="1:18">
      <c r="A117" s="105">
        <f t="shared" si="22"/>
        <v>46539</v>
      </c>
      <c r="B117" s="90">
        <v>104</v>
      </c>
      <c r="C117" s="75">
        <f t="shared" si="12"/>
        <v>4685.6416614355894</v>
      </c>
      <c r="D117" s="106">
        <f t="shared" si="13"/>
        <v>17.18</v>
      </c>
      <c r="E117" s="106">
        <f t="shared" si="17"/>
        <v>267.62971825396357</v>
      </c>
      <c r="F117" s="106">
        <f t="shared" si="20"/>
        <v>284.81</v>
      </c>
      <c r="G117" s="106">
        <f t="shared" si="14"/>
        <v>4418.0119431816256</v>
      </c>
      <c r="L117" s="142">
        <f t="shared" si="23"/>
        <v>46539</v>
      </c>
      <c r="M117" s="119">
        <v>104</v>
      </c>
      <c r="N117" s="122">
        <f t="shared" si="15"/>
        <v>4685.6416614355894</v>
      </c>
      <c r="O117" s="143">
        <f t="shared" si="18"/>
        <v>17.18</v>
      </c>
      <c r="P117" s="143">
        <f t="shared" si="19"/>
        <v>267.62971825396357</v>
      </c>
      <c r="Q117" s="143">
        <f t="shared" si="21"/>
        <v>284.81</v>
      </c>
      <c r="R117" s="143">
        <f t="shared" si="16"/>
        <v>4418.0119431816256</v>
      </c>
    </row>
    <row r="118" spans="1:18">
      <c r="A118" s="105">
        <f t="shared" si="22"/>
        <v>46569</v>
      </c>
      <c r="B118" s="90">
        <v>105</v>
      </c>
      <c r="C118" s="75">
        <f t="shared" si="12"/>
        <v>4418.0119431816256</v>
      </c>
      <c r="D118" s="106">
        <f t="shared" si="13"/>
        <v>16.2</v>
      </c>
      <c r="E118" s="106">
        <f t="shared" si="17"/>
        <v>268.6110272208947</v>
      </c>
      <c r="F118" s="106">
        <f t="shared" si="20"/>
        <v>284.81</v>
      </c>
      <c r="G118" s="106">
        <f t="shared" si="14"/>
        <v>4149.4009159607313</v>
      </c>
      <c r="L118" s="142">
        <f t="shared" si="23"/>
        <v>46569</v>
      </c>
      <c r="M118" s="119">
        <v>105</v>
      </c>
      <c r="N118" s="122">
        <f t="shared" si="15"/>
        <v>4418.0119431816256</v>
      </c>
      <c r="O118" s="143">
        <f t="shared" si="18"/>
        <v>16.2</v>
      </c>
      <c r="P118" s="143">
        <f t="shared" si="19"/>
        <v>268.6110272208947</v>
      </c>
      <c r="Q118" s="143">
        <f t="shared" si="21"/>
        <v>284.81</v>
      </c>
      <c r="R118" s="143">
        <f t="shared" si="16"/>
        <v>4149.4009159607313</v>
      </c>
    </row>
    <row r="119" spans="1:18">
      <c r="A119" s="105">
        <f t="shared" si="22"/>
        <v>46600</v>
      </c>
      <c r="B119" s="90">
        <v>106</v>
      </c>
      <c r="C119" s="75">
        <f t="shared" si="12"/>
        <v>4149.4009159607313</v>
      </c>
      <c r="D119" s="106">
        <f t="shared" si="13"/>
        <v>15.21</v>
      </c>
      <c r="E119" s="106">
        <f t="shared" si="17"/>
        <v>269.59593432070471</v>
      </c>
      <c r="F119" s="106">
        <f t="shared" si="20"/>
        <v>284.81</v>
      </c>
      <c r="G119" s="106">
        <f t="shared" si="14"/>
        <v>3879.8049816400267</v>
      </c>
      <c r="L119" s="142">
        <f t="shared" si="23"/>
        <v>46600</v>
      </c>
      <c r="M119" s="119">
        <v>106</v>
      </c>
      <c r="N119" s="122">
        <f t="shared" si="15"/>
        <v>4149.4009159607313</v>
      </c>
      <c r="O119" s="143">
        <f t="shared" si="18"/>
        <v>15.21</v>
      </c>
      <c r="P119" s="143">
        <f t="shared" si="19"/>
        <v>269.59593432070471</v>
      </c>
      <c r="Q119" s="143">
        <f t="shared" si="21"/>
        <v>284.81</v>
      </c>
      <c r="R119" s="143">
        <f t="shared" si="16"/>
        <v>3879.8049816400267</v>
      </c>
    </row>
    <row r="120" spans="1:18">
      <c r="A120" s="105">
        <f t="shared" si="22"/>
        <v>46631</v>
      </c>
      <c r="B120" s="90">
        <v>107</v>
      </c>
      <c r="C120" s="75">
        <f t="shared" si="12"/>
        <v>3879.8049816400267</v>
      </c>
      <c r="D120" s="106">
        <f t="shared" si="13"/>
        <v>14.23</v>
      </c>
      <c r="E120" s="106">
        <f t="shared" si="17"/>
        <v>270.5844527465473</v>
      </c>
      <c r="F120" s="106">
        <f t="shared" si="20"/>
        <v>284.81</v>
      </c>
      <c r="G120" s="106">
        <f t="shared" si="14"/>
        <v>3609.2205288934792</v>
      </c>
      <c r="L120" s="142">
        <f t="shared" si="23"/>
        <v>46631</v>
      </c>
      <c r="M120" s="119">
        <v>107</v>
      </c>
      <c r="N120" s="122">
        <f t="shared" si="15"/>
        <v>3879.8049816400267</v>
      </c>
      <c r="O120" s="143">
        <f t="shared" si="18"/>
        <v>14.23</v>
      </c>
      <c r="P120" s="143">
        <f t="shared" si="19"/>
        <v>270.5844527465473</v>
      </c>
      <c r="Q120" s="143">
        <f t="shared" si="21"/>
        <v>284.81</v>
      </c>
      <c r="R120" s="143">
        <f t="shared" si="16"/>
        <v>3609.2205288934792</v>
      </c>
    </row>
    <row r="121" spans="1:18">
      <c r="A121" s="105">
        <f t="shared" si="22"/>
        <v>46661</v>
      </c>
      <c r="B121" s="90">
        <v>108</v>
      </c>
      <c r="C121" s="75">
        <f t="shared" si="12"/>
        <v>3609.2205288934792</v>
      </c>
      <c r="D121" s="106">
        <f t="shared" si="13"/>
        <v>13.23</v>
      </c>
      <c r="E121" s="106">
        <f t="shared" si="17"/>
        <v>271.57659573995124</v>
      </c>
      <c r="F121" s="106">
        <f t="shared" si="20"/>
        <v>284.81</v>
      </c>
      <c r="G121" s="106">
        <f t="shared" si="14"/>
        <v>3337.643933153528</v>
      </c>
      <c r="L121" s="142">
        <f t="shared" si="23"/>
        <v>46661</v>
      </c>
      <c r="M121" s="119">
        <v>108</v>
      </c>
      <c r="N121" s="122">
        <f t="shared" si="15"/>
        <v>3609.2205288934792</v>
      </c>
      <c r="O121" s="143">
        <f t="shared" si="18"/>
        <v>13.23</v>
      </c>
      <c r="P121" s="143">
        <f t="shared" si="19"/>
        <v>271.57659573995124</v>
      </c>
      <c r="Q121" s="143">
        <f t="shared" si="21"/>
        <v>284.81</v>
      </c>
      <c r="R121" s="143">
        <f t="shared" si="16"/>
        <v>3337.643933153528</v>
      </c>
    </row>
    <row r="122" spans="1:18">
      <c r="A122" s="105">
        <f t="shared" si="22"/>
        <v>46692</v>
      </c>
      <c r="B122" s="90">
        <v>109</v>
      </c>
      <c r="C122" s="75">
        <f t="shared" si="12"/>
        <v>3337.643933153528</v>
      </c>
      <c r="D122" s="106">
        <f t="shared" si="13"/>
        <v>12.24</v>
      </c>
      <c r="E122" s="106">
        <f t="shared" si="17"/>
        <v>272.57237659099775</v>
      </c>
      <c r="F122" s="106">
        <f t="shared" si="20"/>
        <v>284.81</v>
      </c>
      <c r="G122" s="106">
        <f t="shared" si="14"/>
        <v>3065.0715565625301</v>
      </c>
      <c r="L122" s="142">
        <f t="shared" si="23"/>
        <v>46692</v>
      </c>
      <c r="M122" s="119">
        <v>109</v>
      </c>
      <c r="N122" s="122">
        <f t="shared" si="15"/>
        <v>3337.643933153528</v>
      </c>
      <c r="O122" s="143">
        <f t="shared" si="18"/>
        <v>12.24</v>
      </c>
      <c r="P122" s="143">
        <f t="shared" si="19"/>
        <v>272.57237659099775</v>
      </c>
      <c r="Q122" s="143">
        <f t="shared" si="21"/>
        <v>284.81</v>
      </c>
      <c r="R122" s="143">
        <f t="shared" si="16"/>
        <v>3065.0715565625301</v>
      </c>
    </row>
    <row r="123" spans="1:18">
      <c r="A123" s="105">
        <f t="shared" si="22"/>
        <v>46722</v>
      </c>
      <c r="B123" s="90">
        <v>110</v>
      </c>
      <c r="C123" s="75">
        <f t="shared" si="12"/>
        <v>3065.0715565625301</v>
      </c>
      <c r="D123" s="106">
        <f t="shared" si="13"/>
        <v>11.24</v>
      </c>
      <c r="E123" s="106">
        <f t="shared" si="17"/>
        <v>273.57180863849811</v>
      </c>
      <c r="F123" s="106">
        <f t="shared" si="20"/>
        <v>284.81</v>
      </c>
      <c r="G123" s="106">
        <f t="shared" si="14"/>
        <v>2791.4997479240319</v>
      </c>
      <c r="L123" s="142">
        <f t="shared" si="23"/>
        <v>46722</v>
      </c>
      <c r="M123" s="119">
        <v>110</v>
      </c>
      <c r="N123" s="122">
        <f t="shared" si="15"/>
        <v>3065.0715565625301</v>
      </c>
      <c r="O123" s="143">
        <f t="shared" si="18"/>
        <v>11.24</v>
      </c>
      <c r="P123" s="143">
        <f t="shared" si="19"/>
        <v>273.57180863849811</v>
      </c>
      <c r="Q123" s="143">
        <f t="shared" si="21"/>
        <v>284.81</v>
      </c>
      <c r="R123" s="143">
        <f t="shared" si="16"/>
        <v>2791.4997479240319</v>
      </c>
    </row>
    <row r="124" spans="1:18">
      <c r="A124" s="105">
        <f t="shared" si="22"/>
        <v>46753</v>
      </c>
      <c r="B124" s="90">
        <v>111</v>
      </c>
      <c r="C124" s="75">
        <f t="shared" si="12"/>
        <v>2791.4997479240319</v>
      </c>
      <c r="D124" s="106">
        <f t="shared" si="13"/>
        <v>10.24</v>
      </c>
      <c r="E124" s="106">
        <f t="shared" si="17"/>
        <v>274.57490527017262</v>
      </c>
      <c r="F124" s="106">
        <f t="shared" si="20"/>
        <v>284.81</v>
      </c>
      <c r="G124" s="106">
        <f t="shared" si="14"/>
        <v>2516.9248426538593</v>
      </c>
      <c r="L124" s="142">
        <f t="shared" si="23"/>
        <v>46753</v>
      </c>
      <c r="M124" s="119">
        <v>111</v>
      </c>
      <c r="N124" s="122">
        <f t="shared" si="15"/>
        <v>2791.4997479240319</v>
      </c>
      <c r="O124" s="143">
        <f t="shared" si="18"/>
        <v>10.24</v>
      </c>
      <c r="P124" s="143">
        <f t="shared" si="19"/>
        <v>274.57490527017262</v>
      </c>
      <c r="Q124" s="143">
        <f t="shared" si="21"/>
        <v>284.81</v>
      </c>
      <c r="R124" s="143">
        <f t="shared" si="16"/>
        <v>2516.9248426538593</v>
      </c>
    </row>
    <row r="125" spans="1:18">
      <c r="A125" s="105">
        <f t="shared" si="22"/>
        <v>46784</v>
      </c>
      <c r="B125" s="90">
        <v>112</v>
      </c>
      <c r="C125" s="75">
        <f t="shared" si="12"/>
        <v>2516.9248426538593</v>
      </c>
      <c r="D125" s="106">
        <f t="shared" si="13"/>
        <v>9.23</v>
      </c>
      <c r="E125" s="106">
        <f t="shared" si="17"/>
        <v>275.58167992282984</v>
      </c>
      <c r="F125" s="106">
        <f t="shared" si="20"/>
        <v>284.81</v>
      </c>
      <c r="G125" s="106">
        <f t="shared" si="14"/>
        <v>2241.3431627310292</v>
      </c>
      <c r="L125" s="142">
        <f t="shared" si="23"/>
        <v>46784</v>
      </c>
      <c r="M125" s="119">
        <v>112</v>
      </c>
      <c r="N125" s="122">
        <f t="shared" si="15"/>
        <v>2516.9248426538593</v>
      </c>
      <c r="O125" s="143">
        <f t="shared" si="18"/>
        <v>9.23</v>
      </c>
      <c r="P125" s="143">
        <f t="shared" si="19"/>
        <v>275.58167992282984</v>
      </c>
      <c r="Q125" s="143">
        <f t="shared" si="21"/>
        <v>284.81</v>
      </c>
      <c r="R125" s="143">
        <f t="shared" si="16"/>
        <v>2241.3431627310292</v>
      </c>
    </row>
    <row r="126" spans="1:18">
      <c r="A126" s="105">
        <f t="shared" si="22"/>
        <v>46813</v>
      </c>
      <c r="B126" s="90">
        <v>113</v>
      </c>
      <c r="C126" s="75">
        <f t="shared" si="12"/>
        <v>2241.3431627310292</v>
      </c>
      <c r="D126" s="106">
        <f t="shared" si="13"/>
        <v>8.2200000000000006</v>
      </c>
      <c r="E126" s="106">
        <f t="shared" si="17"/>
        <v>276.59214608254689</v>
      </c>
      <c r="F126" s="106">
        <f t="shared" si="20"/>
        <v>284.81</v>
      </c>
      <c r="G126" s="106">
        <f t="shared" si="14"/>
        <v>1964.7510166484824</v>
      </c>
      <c r="L126" s="142">
        <f t="shared" si="23"/>
        <v>46813</v>
      </c>
      <c r="M126" s="119">
        <v>113</v>
      </c>
      <c r="N126" s="122">
        <f t="shared" si="15"/>
        <v>2241.3431627310292</v>
      </c>
      <c r="O126" s="143">
        <f t="shared" si="18"/>
        <v>8.2200000000000006</v>
      </c>
      <c r="P126" s="143">
        <f t="shared" si="19"/>
        <v>276.59214608254689</v>
      </c>
      <c r="Q126" s="143">
        <f t="shared" si="21"/>
        <v>284.81</v>
      </c>
      <c r="R126" s="143">
        <f t="shared" si="16"/>
        <v>1964.7510166484824</v>
      </c>
    </row>
    <row r="127" spans="1:18">
      <c r="A127" s="105">
        <f t="shared" si="22"/>
        <v>46844</v>
      </c>
      <c r="B127" s="90">
        <v>114</v>
      </c>
      <c r="C127" s="75">
        <f t="shared" si="12"/>
        <v>1964.7510166484824</v>
      </c>
      <c r="D127" s="106">
        <f t="shared" si="13"/>
        <v>7.2</v>
      </c>
      <c r="E127" s="106">
        <f t="shared" si="17"/>
        <v>277.60631728484958</v>
      </c>
      <c r="F127" s="106">
        <f t="shared" si="20"/>
        <v>284.81</v>
      </c>
      <c r="G127" s="106">
        <f t="shared" si="14"/>
        <v>1687.1446993636328</v>
      </c>
      <c r="L127" s="142">
        <f t="shared" si="23"/>
        <v>46844</v>
      </c>
      <c r="M127" s="119">
        <v>114</v>
      </c>
      <c r="N127" s="122">
        <f t="shared" si="15"/>
        <v>1964.7510166484824</v>
      </c>
      <c r="O127" s="143">
        <f t="shared" si="18"/>
        <v>7.2</v>
      </c>
      <c r="P127" s="143">
        <f t="shared" si="19"/>
        <v>277.60631728484958</v>
      </c>
      <c r="Q127" s="143">
        <f t="shared" si="21"/>
        <v>284.81</v>
      </c>
      <c r="R127" s="143">
        <f t="shared" si="16"/>
        <v>1687.1446993636328</v>
      </c>
    </row>
    <row r="128" spans="1:18">
      <c r="A128" s="105">
        <f t="shared" si="22"/>
        <v>46874</v>
      </c>
      <c r="B128" s="90">
        <v>115</v>
      </c>
      <c r="C128" s="75">
        <f t="shared" si="12"/>
        <v>1687.1446993636328</v>
      </c>
      <c r="D128" s="106">
        <f t="shared" si="13"/>
        <v>6.19</v>
      </c>
      <c r="E128" s="106">
        <f t="shared" si="17"/>
        <v>278.62420711489403</v>
      </c>
      <c r="F128" s="106">
        <f t="shared" si="20"/>
        <v>284.81</v>
      </c>
      <c r="G128" s="106">
        <f t="shared" si="14"/>
        <v>1408.5204922487387</v>
      </c>
      <c r="L128" s="142">
        <f t="shared" si="23"/>
        <v>46874</v>
      </c>
      <c r="M128" s="119">
        <v>115</v>
      </c>
      <c r="N128" s="122">
        <f t="shared" si="15"/>
        <v>1687.1446993636328</v>
      </c>
      <c r="O128" s="143">
        <f t="shared" si="18"/>
        <v>6.19</v>
      </c>
      <c r="P128" s="143">
        <f t="shared" si="19"/>
        <v>278.62420711489403</v>
      </c>
      <c r="Q128" s="143">
        <f t="shared" si="21"/>
        <v>284.81</v>
      </c>
      <c r="R128" s="143">
        <f t="shared" si="16"/>
        <v>1408.5204922487387</v>
      </c>
    </row>
    <row r="129" spans="1:18">
      <c r="A129" s="105">
        <f t="shared" si="22"/>
        <v>46905</v>
      </c>
      <c r="B129" s="90">
        <v>116</v>
      </c>
      <c r="C129" s="75">
        <f t="shared" si="12"/>
        <v>1408.5204922487387</v>
      </c>
      <c r="D129" s="106">
        <f t="shared" si="13"/>
        <v>5.16</v>
      </c>
      <c r="E129" s="106">
        <f t="shared" si="17"/>
        <v>279.64582920764866</v>
      </c>
      <c r="F129" s="106">
        <f t="shared" si="20"/>
        <v>284.81</v>
      </c>
      <c r="G129" s="106">
        <f t="shared" si="14"/>
        <v>1128.8746630410901</v>
      </c>
      <c r="L129" s="142">
        <f t="shared" si="23"/>
        <v>46905</v>
      </c>
      <c r="M129" s="119">
        <v>116</v>
      </c>
      <c r="N129" s="122">
        <f t="shared" si="15"/>
        <v>1408.5204922487387</v>
      </c>
      <c r="O129" s="143">
        <f t="shared" si="18"/>
        <v>5.16</v>
      </c>
      <c r="P129" s="143">
        <f t="shared" si="19"/>
        <v>279.64582920764866</v>
      </c>
      <c r="Q129" s="143">
        <f t="shared" si="21"/>
        <v>284.81</v>
      </c>
      <c r="R129" s="143">
        <f t="shared" si="16"/>
        <v>1128.8746630410901</v>
      </c>
    </row>
    <row r="130" spans="1:18">
      <c r="A130" s="105">
        <f t="shared" si="22"/>
        <v>46935</v>
      </c>
      <c r="B130" s="90">
        <v>117</v>
      </c>
      <c r="C130" s="75">
        <f t="shared" si="12"/>
        <v>1128.8746630410901</v>
      </c>
      <c r="D130" s="106">
        <f t="shared" si="13"/>
        <v>4.1399999999999997</v>
      </c>
      <c r="E130" s="106">
        <f t="shared" si="17"/>
        <v>280.67119724807668</v>
      </c>
      <c r="F130" s="106">
        <f t="shared" si="20"/>
        <v>284.81</v>
      </c>
      <c r="G130" s="106">
        <f t="shared" si="14"/>
        <v>848.20346579301349</v>
      </c>
      <c r="L130" s="142">
        <f t="shared" si="23"/>
        <v>46935</v>
      </c>
      <c r="M130" s="119">
        <v>117</v>
      </c>
      <c r="N130" s="122">
        <f t="shared" si="15"/>
        <v>1128.8746630410901</v>
      </c>
      <c r="O130" s="143">
        <f t="shared" si="18"/>
        <v>4.1399999999999997</v>
      </c>
      <c r="P130" s="143">
        <f t="shared" si="19"/>
        <v>280.67119724807668</v>
      </c>
      <c r="Q130" s="143">
        <f t="shared" si="21"/>
        <v>284.81</v>
      </c>
      <c r="R130" s="143">
        <f t="shared" si="16"/>
        <v>848.20346579301349</v>
      </c>
    </row>
    <row r="131" spans="1:18">
      <c r="A131" s="105">
        <f t="shared" si="22"/>
        <v>46966</v>
      </c>
      <c r="B131" s="90">
        <v>118</v>
      </c>
      <c r="C131" s="75">
        <f t="shared" si="12"/>
        <v>848.20346579301349</v>
      </c>
      <c r="D131" s="106">
        <f t="shared" si="13"/>
        <v>3.11</v>
      </c>
      <c r="E131" s="106">
        <f t="shared" si="17"/>
        <v>281.70032497131967</v>
      </c>
      <c r="F131" s="106">
        <f t="shared" si="20"/>
        <v>284.81</v>
      </c>
      <c r="G131" s="106">
        <f t="shared" si="14"/>
        <v>566.50314082169382</v>
      </c>
      <c r="L131" s="142">
        <f t="shared" si="23"/>
        <v>46966</v>
      </c>
      <c r="M131" s="119">
        <v>118</v>
      </c>
      <c r="N131" s="122">
        <f t="shared" si="15"/>
        <v>848.20346579301349</v>
      </c>
      <c r="O131" s="143">
        <f t="shared" si="18"/>
        <v>3.11</v>
      </c>
      <c r="P131" s="143">
        <f t="shared" si="19"/>
        <v>281.70032497131967</v>
      </c>
      <c r="Q131" s="143">
        <f t="shared" si="21"/>
        <v>284.81</v>
      </c>
      <c r="R131" s="143">
        <f t="shared" si="16"/>
        <v>566.50314082169382</v>
      </c>
    </row>
    <row r="132" spans="1:18">
      <c r="A132" s="105">
        <f t="shared" si="22"/>
        <v>46997</v>
      </c>
      <c r="B132" s="90">
        <v>119</v>
      </c>
      <c r="C132" s="75">
        <f t="shared" si="12"/>
        <v>566.50314082169382</v>
      </c>
      <c r="D132" s="106">
        <f t="shared" si="13"/>
        <v>2.08</v>
      </c>
      <c r="E132" s="106">
        <f t="shared" si="17"/>
        <v>282.73322616288118</v>
      </c>
      <c r="F132" s="106">
        <f t="shared" si="20"/>
        <v>284.81</v>
      </c>
      <c r="G132" s="106">
        <f t="shared" si="14"/>
        <v>283.76991465881264</v>
      </c>
      <c r="L132" s="142">
        <f t="shared" si="23"/>
        <v>46997</v>
      </c>
      <c r="M132" s="119">
        <v>119</v>
      </c>
      <c r="N132" s="122">
        <f t="shared" si="15"/>
        <v>566.50314082169382</v>
      </c>
      <c r="O132" s="143">
        <f t="shared" si="18"/>
        <v>2.08</v>
      </c>
      <c r="P132" s="143">
        <f t="shared" si="19"/>
        <v>282.73322616288118</v>
      </c>
      <c r="Q132" s="143">
        <f t="shared" si="21"/>
        <v>284.81</v>
      </c>
      <c r="R132" s="143">
        <f t="shared" si="16"/>
        <v>283.76991465881264</v>
      </c>
    </row>
    <row r="133" spans="1:18">
      <c r="A133" s="105">
        <f t="shared" si="22"/>
        <v>47027</v>
      </c>
      <c r="B133" s="90">
        <v>120</v>
      </c>
      <c r="C133" s="75">
        <f t="shared" si="12"/>
        <v>283.76991465881264</v>
      </c>
      <c r="D133" s="106">
        <f t="shared" si="13"/>
        <v>1.04</v>
      </c>
      <c r="E133" s="106">
        <f t="shared" si="17"/>
        <v>283.76991465881173</v>
      </c>
      <c r="F133" s="106">
        <f t="shared" si="20"/>
        <v>284.81</v>
      </c>
      <c r="G133" s="106">
        <f t="shared" si="14"/>
        <v>9.0949470177292824E-13</v>
      </c>
      <c r="L133" s="142">
        <f t="shared" si="23"/>
        <v>47027</v>
      </c>
      <c r="M133" s="119">
        <v>120</v>
      </c>
      <c r="N133" s="122">
        <f t="shared" si="15"/>
        <v>283.76991465881264</v>
      </c>
      <c r="O133" s="143">
        <f t="shared" si="18"/>
        <v>1.04</v>
      </c>
      <c r="P133" s="143">
        <f t="shared" si="19"/>
        <v>283.76991465881173</v>
      </c>
      <c r="Q133" s="143">
        <f t="shared" si="21"/>
        <v>284.81</v>
      </c>
      <c r="R133" s="143">
        <f t="shared" si="16"/>
        <v>9.0949470177292824E-13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3A6FC-8ED6-4C03-8FDB-7DB6819BB3CE}">
  <dimension ref="A1:M74"/>
  <sheetViews>
    <sheetView workbookViewId="0">
      <selection activeCell="H8" sqref="H8"/>
    </sheetView>
  </sheetViews>
  <sheetFormatPr defaultRowHeight="15"/>
  <cols>
    <col min="1" max="1" width="9.140625" style="68"/>
    <col min="2" max="2" width="7.85546875" style="68" customWidth="1"/>
    <col min="3" max="3" width="14.7109375" style="68" customWidth="1"/>
    <col min="4" max="4" width="14.28515625" style="68" customWidth="1"/>
    <col min="5" max="7" width="14.7109375" style="68" customWidth="1"/>
    <col min="8" max="16384" width="9.140625" style="68"/>
  </cols>
  <sheetData>
    <row r="1" spans="1:13">
      <c r="A1" s="66"/>
      <c r="B1" s="66"/>
      <c r="C1" s="66"/>
      <c r="D1" s="66"/>
      <c r="E1" s="66"/>
      <c r="F1" s="66"/>
      <c r="G1" s="67"/>
    </row>
    <row r="2" spans="1:13">
      <c r="A2" s="66"/>
      <c r="B2" s="66"/>
      <c r="C2" s="66"/>
      <c r="D2" s="66"/>
      <c r="E2" s="66"/>
      <c r="F2" s="69"/>
      <c r="G2" s="70"/>
    </row>
    <row r="3" spans="1:13">
      <c r="A3" s="66"/>
      <c r="B3" s="66"/>
      <c r="C3" s="66"/>
      <c r="D3" s="66"/>
      <c r="E3" s="66"/>
      <c r="F3" s="69"/>
      <c r="G3" s="70"/>
    </row>
    <row r="4" spans="1:13" ht="21">
      <c r="A4" s="66"/>
      <c r="B4" s="73" t="s">
        <v>69</v>
      </c>
      <c r="C4" s="66"/>
      <c r="D4" s="66"/>
      <c r="E4" s="74"/>
      <c r="F4" s="75"/>
      <c r="G4" s="73"/>
      <c r="K4" s="79"/>
      <c r="L4" s="80"/>
    </row>
    <row r="5" spans="1:13">
      <c r="A5" s="66"/>
      <c r="B5" s="66"/>
      <c r="C5" s="66"/>
      <c r="D5" s="66"/>
      <c r="E5" s="66"/>
      <c r="F5" s="75"/>
      <c r="G5" s="66"/>
      <c r="K5" s="81"/>
      <c r="L5" s="80"/>
    </row>
    <row r="6" spans="1:13">
      <c r="A6" s="66"/>
      <c r="B6" s="82" t="s">
        <v>50</v>
      </c>
      <c r="C6" s="83"/>
      <c r="D6" s="84"/>
      <c r="E6" s="113">
        <v>44197</v>
      </c>
      <c r="F6" s="85"/>
      <c r="G6" s="66"/>
      <c r="K6" s="88"/>
      <c r="L6" s="88"/>
    </row>
    <row r="7" spans="1:13">
      <c r="A7" s="66"/>
      <c r="B7" s="89" t="s">
        <v>51</v>
      </c>
      <c r="C7" s="90"/>
      <c r="E7" s="91">
        <v>60</v>
      </c>
      <c r="F7" s="92" t="s">
        <v>52</v>
      </c>
      <c r="G7" s="66"/>
      <c r="K7" s="93"/>
      <c r="L7" s="93"/>
    </row>
    <row r="8" spans="1:13">
      <c r="A8" s="66"/>
      <c r="B8" s="89" t="s">
        <v>68</v>
      </c>
      <c r="C8" s="90"/>
      <c r="D8" s="94">
        <f>E6-1</f>
        <v>44196</v>
      </c>
      <c r="E8" s="96">
        <v>5671.03</v>
      </c>
      <c r="F8" s="92" t="s">
        <v>54</v>
      </c>
      <c r="G8" s="66"/>
      <c r="K8" s="93"/>
      <c r="L8" s="93"/>
    </row>
    <row r="9" spans="1:13">
      <c r="A9" s="66"/>
      <c r="B9" s="89" t="s">
        <v>70</v>
      </c>
      <c r="C9" s="90"/>
      <c r="D9" s="94">
        <f>EDATE(D8,E7)</f>
        <v>46022</v>
      </c>
      <c r="E9" s="96">
        <v>0</v>
      </c>
      <c r="F9" s="92" t="s">
        <v>54</v>
      </c>
      <c r="G9" s="165"/>
      <c r="K9" s="93"/>
      <c r="L9" s="93"/>
    </row>
    <row r="10" spans="1:13">
      <c r="A10" s="66"/>
      <c r="B10" s="89" t="s">
        <v>56</v>
      </c>
      <c r="C10" s="90"/>
      <c r="E10" s="166">
        <v>1</v>
      </c>
      <c r="F10" s="92"/>
      <c r="G10" s="66"/>
      <c r="K10" s="95"/>
      <c r="L10" s="95"/>
    </row>
    <row r="11" spans="1:13">
      <c r="A11" s="66"/>
      <c r="B11" s="98" t="s">
        <v>71</v>
      </c>
      <c r="C11" s="99"/>
      <c r="D11" s="100"/>
      <c r="E11" s="167">
        <v>0.03</v>
      </c>
      <c r="F11" s="101"/>
      <c r="G11" s="102"/>
      <c r="K11" s="93"/>
      <c r="L11" s="93"/>
      <c r="M11" s="95"/>
    </row>
    <row r="12" spans="1:13">
      <c r="A12" s="66"/>
      <c r="B12" s="91"/>
      <c r="C12" s="90"/>
      <c r="E12" s="103"/>
      <c r="F12" s="91"/>
      <c r="G12" s="102"/>
      <c r="K12" s="93"/>
      <c r="L12" s="93"/>
      <c r="M12" s="95"/>
    </row>
    <row r="13" spans="1:13">
      <c r="K13" s="93"/>
      <c r="L13" s="93"/>
      <c r="M13" s="95"/>
    </row>
    <row r="14" spans="1:13" ht="15.75" thickBot="1">
      <c r="A14" s="104" t="s">
        <v>60</v>
      </c>
      <c r="B14" s="104" t="s">
        <v>61</v>
      </c>
      <c r="C14" s="104" t="s">
        <v>62</v>
      </c>
      <c r="D14" s="104" t="s">
        <v>63</v>
      </c>
      <c r="E14" s="104" t="s">
        <v>64</v>
      </c>
      <c r="F14" s="104" t="s">
        <v>65</v>
      </c>
      <c r="G14" s="104" t="s">
        <v>66</v>
      </c>
      <c r="K14" s="93"/>
      <c r="L14" s="93"/>
      <c r="M14" s="95"/>
    </row>
    <row r="15" spans="1:13">
      <c r="A15" s="105">
        <f>E6</f>
        <v>44197</v>
      </c>
      <c r="B15" s="90">
        <v>1</v>
      </c>
      <c r="C15" s="75">
        <f>E8</f>
        <v>5671.03</v>
      </c>
      <c r="D15" s="106">
        <f>ROUND(C15*$E$11/12,2)</f>
        <v>14.18</v>
      </c>
      <c r="E15" s="106">
        <f>PPMT($E$11/12,B15,$E$7,-$E$8,$E$9,0)</f>
        <v>87.723408816621983</v>
      </c>
      <c r="F15" s="106">
        <f>ROUND(PMT($E$11/12,E7,-E8,E9),2)</f>
        <v>101.9</v>
      </c>
      <c r="G15" s="106">
        <f>C15-E15</f>
        <v>5583.3065911833773</v>
      </c>
      <c r="K15" s="93"/>
      <c r="L15" s="93"/>
      <c r="M15" s="95"/>
    </row>
    <row r="16" spans="1:13">
      <c r="A16" s="105">
        <f>EDATE(A15,1)</f>
        <v>44228</v>
      </c>
      <c r="B16" s="90">
        <v>2</v>
      </c>
      <c r="C16" s="75">
        <f>G15</f>
        <v>5583.3065911833773</v>
      </c>
      <c r="D16" s="106">
        <f t="shared" ref="D16:D73" si="0">ROUND(C16*$E$11/12,2)</f>
        <v>13.96</v>
      </c>
      <c r="E16" s="106">
        <f t="shared" ref="E16:E74" si="1">PPMT($E$11/12,B16,$E$7,-$E$8,$E$9,0)</f>
        <v>87.942717338663542</v>
      </c>
      <c r="F16" s="106">
        <f>F15</f>
        <v>101.9</v>
      </c>
      <c r="G16" s="106">
        <f t="shared" ref="G16:G73" si="2">C16-E16</f>
        <v>5495.3638738447135</v>
      </c>
      <c r="K16" s="93"/>
      <c r="L16" s="93"/>
      <c r="M16" s="95"/>
    </row>
    <row r="17" spans="1:13">
      <c r="A17" s="105">
        <f>EDATE(A16,1)</f>
        <v>44256</v>
      </c>
      <c r="B17" s="90">
        <v>3</v>
      </c>
      <c r="C17" s="75">
        <f>G16</f>
        <v>5495.3638738447135</v>
      </c>
      <c r="D17" s="106">
        <f t="shared" si="0"/>
        <v>13.74</v>
      </c>
      <c r="E17" s="106">
        <f t="shared" si="1"/>
        <v>88.162574132010192</v>
      </c>
      <c r="F17" s="106">
        <f t="shared" ref="F17:F74" si="3">F16</f>
        <v>101.9</v>
      </c>
      <c r="G17" s="106">
        <f t="shared" si="2"/>
        <v>5407.2012997127031</v>
      </c>
      <c r="K17" s="93"/>
      <c r="L17" s="93"/>
      <c r="M17" s="95"/>
    </row>
    <row r="18" spans="1:13">
      <c r="A18" s="105">
        <f t="shared" ref="A18:A74" si="4">EDATE(A17,1)</f>
        <v>44287</v>
      </c>
      <c r="B18" s="90">
        <v>4</v>
      </c>
      <c r="C18" s="75">
        <f t="shared" ref="C18:C73" si="5">G17</f>
        <v>5407.2012997127031</v>
      </c>
      <c r="D18" s="106">
        <f t="shared" si="0"/>
        <v>13.52</v>
      </c>
      <c r="E18" s="106">
        <f t="shared" si="1"/>
        <v>88.382980567340198</v>
      </c>
      <c r="F18" s="106">
        <f t="shared" si="3"/>
        <v>101.9</v>
      </c>
      <c r="G18" s="106">
        <f t="shared" si="2"/>
        <v>5318.8183191453627</v>
      </c>
      <c r="K18" s="93"/>
      <c r="L18" s="93"/>
      <c r="M18" s="95"/>
    </row>
    <row r="19" spans="1:13">
      <c r="A19" s="105">
        <f t="shared" si="4"/>
        <v>44317</v>
      </c>
      <c r="B19" s="90">
        <v>5</v>
      </c>
      <c r="C19" s="75">
        <f t="shared" si="5"/>
        <v>5318.8183191453627</v>
      </c>
      <c r="D19" s="106">
        <f t="shared" si="0"/>
        <v>13.3</v>
      </c>
      <c r="E19" s="106">
        <f t="shared" si="1"/>
        <v>88.603938018758569</v>
      </c>
      <c r="F19" s="106">
        <f t="shared" si="3"/>
        <v>101.9</v>
      </c>
      <c r="G19" s="106">
        <f t="shared" si="2"/>
        <v>5230.2143811266042</v>
      </c>
      <c r="K19" s="93"/>
      <c r="L19" s="93"/>
      <c r="M19" s="95"/>
    </row>
    <row r="20" spans="1:13">
      <c r="A20" s="105">
        <f t="shared" si="4"/>
        <v>44348</v>
      </c>
      <c r="B20" s="90">
        <v>6</v>
      </c>
      <c r="C20" s="75">
        <f t="shared" si="5"/>
        <v>5230.2143811266042</v>
      </c>
      <c r="D20" s="106">
        <f t="shared" si="0"/>
        <v>13.08</v>
      </c>
      <c r="E20" s="106">
        <f t="shared" si="1"/>
        <v>88.825447863805465</v>
      </c>
      <c r="F20" s="106">
        <f t="shared" si="3"/>
        <v>101.9</v>
      </c>
      <c r="G20" s="106">
        <f t="shared" si="2"/>
        <v>5141.3889332627987</v>
      </c>
      <c r="K20" s="93"/>
      <c r="L20" s="93"/>
      <c r="M20" s="95"/>
    </row>
    <row r="21" spans="1:13">
      <c r="A21" s="105">
        <f t="shared" si="4"/>
        <v>44378</v>
      </c>
      <c r="B21" s="90">
        <v>7</v>
      </c>
      <c r="C21" s="75">
        <f t="shared" si="5"/>
        <v>5141.3889332627987</v>
      </c>
      <c r="D21" s="106">
        <f t="shared" si="0"/>
        <v>12.85</v>
      </c>
      <c r="E21" s="106">
        <f t="shared" si="1"/>
        <v>89.047511483464973</v>
      </c>
      <c r="F21" s="106">
        <f t="shared" si="3"/>
        <v>101.9</v>
      </c>
      <c r="G21" s="106">
        <f t="shared" si="2"/>
        <v>5052.3414217793334</v>
      </c>
      <c r="K21" s="93"/>
      <c r="L21" s="93"/>
      <c r="M21" s="95"/>
    </row>
    <row r="22" spans="1:13">
      <c r="A22" s="105">
        <f>EDATE(A21,1)</f>
        <v>44409</v>
      </c>
      <c r="B22" s="90">
        <v>8</v>
      </c>
      <c r="C22" s="75">
        <f t="shared" si="5"/>
        <v>5052.3414217793334</v>
      </c>
      <c r="D22" s="106">
        <f t="shared" si="0"/>
        <v>12.63</v>
      </c>
      <c r="E22" s="106">
        <f t="shared" si="1"/>
        <v>89.270130262173652</v>
      </c>
      <c r="F22" s="106">
        <f t="shared" si="3"/>
        <v>101.9</v>
      </c>
      <c r="G22" s="106">
        <f t="shared" si="2"/>
        <v>4963.0712915171598</v>
      </c>
      <c r="K22" s="93"/>
      <c r="L22" s="93"/>
      <c r="M22" s="95"/>
    </row>
    <row r="23" spans="1:13">
      <c r="A23" s="105">
        <f t="shared" si="4"/>
        <v>44440</v>
      </c>
      <c r="B23" s="90">
        <v>9</v>
      </c>
      <c r="C23" s="75">
        <f t="shared" si="5"/>
        <v>4963.0712915171598</v>
      </c>
      <c r="D23" s="106">
        <f t="shared" si="0"/>
        <v>12.41</v>
      </c>
      <c r="E23" s="106">
        <f t="shared" si="1"/>
        <v>89.49330558782907</v>
      </c>
      <c r="F23" s="106">
        <f t="shared" si="3"/>
        <v>101.9</v>
      </c>
      <c r="G23" s="106">
        <f t="shared" si="2"/>
        <v>4873.5779859293307</v>
      </c>
      <c r="K23" s="93"/>
      <c r="L23" s="93"/>
      <c r="M23" s="95"/>
    </row>
    <row r="24" spans="1:13">
      <c r="A24" s="105">
        <f t="shared" si="4"/>
        <v>44470</v>
      </c>
      <c r="B24" s="90">
        <v>10</v>
      </c>
      <c r="C24" s="75">
        <f t="shared" si="5"/>
        <v>4873.5779859293307</v>
      </c>
      <c r="D24" s="106">
        <f t="shared" si="0"/>
        <v>12.18</v>
      </c>
      <c r="E24" s="106">
        <f t="shared" si="1"/>
        <v>89.717038851798648</v>
      </c>
      <c r="F24" s="106">
        <f t="shared" si="3"/>
        <v>101.9</v>
      </c>
      <c r="G24" s="106">
        <f t="shared" si="2"/>
        <v>4783.8609470775318</v>
      </c>
      <c r="K24" s="93"/>
      <c r="L24" s="93"/>
      <c r="M24" s="95"/>
    </row>
    <row r="25" spans="1:13">
      <c r="A25" s="105">
        <f t="shared" si="4"/>
        <v>44501</v>
      </c>
      <c r="B25" s="90">
        <v>11</v>
      </c>
      <c r="C25" s="75">
        <f t="shared" si="5"/>
        <v>4783.8609470775318</v>
      </c>
      <c r="D25" s="106">
        <f t="shared" si="0"/>
        <v>11.96</v>
      </c>
      <c r="E25" s="106">
        <f t="shared" si="1"/>
        <v>89.941331448928139</v>
      </c>
      <c r="F25" s="106">
        <f t="shared" si="3"/>
        <v>101.9</v>
      </c>
      <c r="G25" s="106">
        <f t="shared" si="2"/>
        <v>4693.9196156286034</v>
      </c>
    </row>
    <row r="26" spans="1:13">
      <c r="A26" s="105">
        <f t="shared" si="4"/>
        <v>44531</v>
      </c>
      <c r="B26" s="90">
        <v>12</v>
      </c>
      <c r="C26" s="75">
        <f t="shared" si="5"/>
        <v>4693.9196156286034</v>
      </c>
      <c r="D26" s="106">
        <f t="shared" si="0"/>
        <v>11.73</v>
      </c>
      <c r="E26" s="106">
        <f t="shared" si="1"/>
        <v>90.16618477755047</v>
      </c>
      <c r="F26" s="106">
        <f t="shared" si="3"/>
        <v>101.9</v>
      </c>
      <c r="G26" s="106">
        <f t="shared" si="2"/>
        <v>4603.7534308510531</v>
      </c>
    </row>
    <row r="27" spans="1:13">
      <c r="A27" s="105">
        <f t="shared" si="4"/>
        <v>44562</v>
      </c>
      <c r="B27" s="90">
        <v>13</v>
      </c>
      <c r="C27" s="75">
        <f t="shared" si="5"/>
        <v>4603.7534308510531</v>
      </c>
      <c r="D27" s="106">
        <f t="shared" si="0"/>
        <v>11.51</v>
      </c>
      <c r="E27" s="106">
        <f t="shared" si="1"/>
        <v>90.391600239494352</v>
      </c>
      <c r="F27" s="106">
        <f t="shared" si="3"/>
        <v>101.9</v>
      </c>
      <c r="G27" s="106">
        <f t="shared" si="2"/>
        <v>4513.3618306115586</v>
      </c>
    </row>
    <row r="28" spans="1:13">
      <c r="A28" s="105">
        <f t="shared" si="4"/>
        <v>44593</v>
      </c>
      <c r="B28" s="90">
        <v>14</v>
      </c>
      <c r="C28" s="75">
        <f t="shared" si="5"/>
        <v>4513.3618306115586</v>
      </c>
      <c r="D28" s="106">
        <f t="shared" si="0"/>
        <v>11.28</v>
      </c>
      <c r="E28" s="106">
        <f t="shared" si="1"/>
        <v>90.617579240093079</v>
      </c>
      <c r="F28" s="106">
        <f t="shared" si="3"/>
        <v>101.9</v>
      </c>
      <c r="G28" s="106">
        <f t="shared" si="2"/>
        <v>4422.7442513714659</v>
      </c>
    </row>
    <row r="29" spans="1:13">
      <c r="A29" s="105">
        <f t="shared" si="4"/>
        <v>44621</v>
      </c>
      <c r="B29" s="90">
        <v>15</v>
      </c>
      <c r="C29" s="75">
        <f t="shared" si="5"/>
        <v>4422.7442513714659</v>
      </c>
      <c r="D29" s="106">
        <f t="shared" si="0"/>
        <v>11.06</v>
      </c>
      <c r="E29" s="106">
        <f t="shared" si="1"/>
        <v>90.844123188193294</v>
      </c>
      <c r="F29" s="106">
        <f t="shared" si="3"/>
        <v>101.9</v>
      </c>
      <c r="G29" s="106">
        <f t="shared" si="2"/>
        <v>4331.9001281832725</v>
      </c>
    </row>
    <row r="30" spans="1:13">
      <c r="A30" s="105">
        <f t="shared" si="4"/>
        <v>44652</v>
      </c>
      <c r="B30" s="90">
        <v>16</v>
      </c>
      <c r="C30" s="75">
        <f t="shared" si="5"/>
        <v>4331.9001281832725</v>
      </c>
      <c r="D30" s="106">
        <f t="shared" si="0"/>
        <v>10.83</v>
      </c>
      <c r="E30" s="106">
        <f t="shared" si="1"/>
        <v>91.071233496163785</v>
      </c>
      <c r="F30" s="106">
        <f t="shared" si="3"/>
        <v>101.9</v>
      </c>
      <c r="G30" s="106">
        <f t="shared" si="2"/>
        <v>4240.8288946871089</v>
      </c>
    </row>
    <row r="31" spans="1:13">
      <c r="A31" s="105">
        <f t="shared" si="4"/>
        <v>44682</v>
      </c>
      <c r="B31" s="90">
        <v>17</v>
      </c>
      <c r="C31" s="75">
        <f t="shared" si="5"/>
        <v>4240.8288946871089</v>
      </c>
      <c r="D31" s="106">
        <f t="shared" si="0"/>
        <v>10.6</v>
      </c>
      <c r="E31" s="106">
        <f t="shared" si="1"/>
        <v>91.2989115799042</v>
      </c>
      <c r="F31" s="106">
        <f t="shared" si="3"/>
        <v>101.9</v>
      </c>
      <c r="G31" s="106">
        <f t="shared" si="2"/>
        <v>4149.5299831072043</v>
      </c>
    </row>
    <row r="32" spans="1:13">
      <c r="A32" s="105">
        <f t="shared" si="4"/>
        <v>44713</v>
      </c>
      <c r="B32" s="90">
        <v>18</v>
      </c>
      <c r="C32" s="75">
        <f t="shared" si="5"/>
        <v>4149.5299831072043</v>
      </c>
      <c r="D32" s="106">
        <f t="shared" si="0"/>
        <v>10.37</v>
      </c>
      <c r="E32" s="106">
        <f t="shared" si="1"/>
        <v>91.527158858853952</v>
      </c>
      <c r="F32" s="106">
        <f t="shared" si="3"/>
        <v>101.9</v>
      </c>
      <c r="G32" s="106">
        <f t="shared" si="2"/>
        <v>4058.0028242483504</v>
      </c>
    </row>
    <row r="33" spans="1:7">
      <c r="A33" s="105">
        <f t="shared" si="4"/>
        <v>44743</v>
      </c>
      <c r="B33" s="90">
        <v>19</v>
      </c>
      <c r="C33" s="75">
        <f t="shared" si="5"/>
        <v>4058.0028242483504</v>
      </c>
      <c r="D33" s="106">
        <f t="shared" si="0"/>
        <v>10.15</v>
      </c>
      <c r="E33" s="106">
        <f t="shared" si="1"/>
        <v>91.75597675600109</v>
      </c>
      <c r="F33" s="106">
        <f t="shared" si="3"/>
        <v>101.9</v>
      </c>
      <c r="G33" s="106">
        <f t="shared" si="2"/>
        <v>3966.2468474923494</v>
      </c>
    </row>
    <row r="34" spans="1:7">
      <c r="A34" s="105">
        <f t="shared" si="4"/>
        <v>44774</v>
      </c>
      <c r="B34" s="90">
        <v>20</v>
      </c>
      <c r="C34" s="75">
        <f t="shared" si="5"/>
        <v>3966.2468474923494</v>
      </c>
      <c r="D34" s="106">
        <f t="shared" si="0"/>
        <v>9.92</v>
      </c>
      <c r="E34" s="106">
        <f t="shared" si="1"/>
        <v>91.985366697891095</v>
      </c>
      <c r="F34" s="106">
        <f t="shared" si="3"/>
        <v>101.9</v>
      </c>
      <c r="G34" s="106">
        <f t="shared" si="2"/>
        <v>3874.2614807944583</v>
      </c>
    </row>
    <row r="35" spans="1:7">
      <c r="A35" s="105">
        <f t="shared" si="4"/>
        <v>44805</v>
      </c>
      <c r="B35" s="90">
        <v>21</v>
      </c>
      <c r="C35" s="75">
        <f t="shared" si="5"/>
        <v>3874.2614807944583</v>
      </c>
      <c r="D35" s="106">
        <f t="shared" si="0"/>
        <v>9.69</v>
      </c>
      <c r="E35" s="106">
        <f t="shared" si="1"/>
        <v>92.215330114635819</v>
      </c>
      <c r="F35" s="106">
        <f t="shared" si="3"/>
        <v>101.9</v>
      </c>
      <c r="G35" s="106">
        <f t="shared" si="2"/>
        <v>3782.0461506798224</v>
      </c>
    </row>
    <row r="36" spans="1:7">
      <c r="A36" s="105">
        <f t="shared" si="4"/>
        <v>44835</v>
      </c>
      <c r="B36" s="90">
        <v>22</v>
      </c>
      <c r="C36" s="75">
        <f t="shared" si="5"/>
        <v>3782.0461506798224</v>
      </c>
      <c r="D36" s="106">
        <f t="shared" si="0"/>
        <v>9.4600000000000009</v>
      </c>
      <c r="E36" s="106">
        <f t="shared" si="1"/>
        <v>92.445868439922421</v>
      </c>
      <c r="F36" s="106">
        <f t="shared" si="3"/>
        <v>101.9</v>
      </c>
      <c r="G36" s="106">
        <f t="shared" si="2"/>
        <v>3689.6002822399</v>
      </c>
    </row>
    <row r="37" spans="1:7">
      <c r="A37" s="105">
        <f t="shared" si="4"/>
        <v>44866</v>
      </c>
      <c r="B37" s="90">
        <v>23</v>
      </c>
      <c r="C37" s="75">
        <f t="shared" si="5"/>
        <v>3689.6002822399</v>
      </c>
      <c r="D37" s="106">
        <f t="shared" si="0"/>
        <v>9.2200000000000006</v>
      </c>
      <c r="E37" s="106">
        <f t="shared" si="1"/>
        <v>92.676983111022224</v>
      </c>
      <c r="F37" s="106">
        <f t="shared" si="3"/>
        <v>101.9</v>
      </c>
      <c r="G37" s="106">
        <f t="shared" si="2"/>
        <v>3596.9232991288777</v>
      </c>
    </row>
    <row r="38" spans="1:7">
      <c r="A38" s="105">
        <f t="shared" si="4"/>
        <v>44896</v>
      </c>
      <c r="B38" s="90">
        <v>24</v>
      </c>
      <c r="C38" s="75">
        <f t="shared" si="5"/>
        <v>3596.9232991288777</v>
      </c>
      <c r="D38" s="106">
        <f t="shared" si="0"/>
        <v>8.99</v>
      </c>
      <c r="E38" s="106">
        <f t="shared" si="1"/>
        <v>92.908675568799779</v>
      </c>
      <c r="F38" s="106">
        <f t="shared" si="3"/>
        <v>101.9</v>
      </c>
      <c r="G38" s="106">
        <f t="shared" si="2"/>
        <v>3504.0146235600778</v>
      </c>
    </row>
    <row r="39" spans="1:7">
      <c r="A39" s="105">
        <f t="shared" si="4"/>
        <v>44927</v>
      </c>
      <c r="B39" s="90">
        <v>25</v>
      </c>
      <c r="C39" s="75">
        <f t="shared" si="5"/>
        <v>3504.0146235600778</v>
      </c>
      <c r="D39" s="106">
        <f t="shared" si="0"/>
        <v>8.76</v>
      </c>
      <c r="E39" s="106">
        <f t="shared" si="1"/>
        <v>93.140947257721763</v>
      </c>
      <c r="F39" s="106">
        <f t="shared" si="3"/>
        <v>101.9</v>
      </c>
      <c r="G39" s="106">
        <f t="shared" si="2"/>
        <v>3410.8736763023562</v>
      </c>
    </row>
    <row r="40" spans="1:7">
      <c r="A40" s="105">
        <f t="shared" si="4"/>
        <v>44958</v>
      </c>
      <c r="B40" s="90">
        <v>26</v>
      </c>
      <c r="C40" s="75">
        <f t="shared" si="5"/>
        <v>3410.8736763023562</v>
      </c>
      <c r="D40" s="106">
        <f t="shared" si="0"/>
        <v>8.5299999999999994</v>
      </c>
      <c r="E40" s="106">
        <f t="shared" si="1"/>
        <v>93.37379962586607</v>
      </c>
      <c r="F40" s="106">
        <f t="shared" si="3"/>
        <v>101.9</v>
      </c>
      <c r="G40" s="106">
        <f t="shared" si="2"/>
        <v>3317.4998766764902</v>
      </c>
    </row>
    <row r="41" spans="1:7">
      <c r="A41" s="105">
        <f t="shared" si="4"/>
        <v>44986</v>
      </c>
      <c r="B41" s="90">
        <v>27</v>
      </c>
      <c r="C41" s="75">
        <f t="shared" si="5"/>
        <v>3317.4998766764902</v>
      </c>
      <c r="D41" s="106">
        <f t="shared" si="0"/>
        <v>8.2899999999999991</v>
      </c>
      <c r="E41" s="106">
        <f t="shared" si="1"/>
        <v>93.607234124930741</v>
      </c>
      <c r="F41" s="106">
        <f t="shared" si="3"/>
        <v>101.9</v>
      </c>
      <c r="G41" s="106">
        <f t="shared" si="2"/>
        <v>3223.8926425515597</v>
      </c>
    </row>
    <row r="42" spans="1:7">
      <c r="A42" s="105">
        <f t="shared" si="4"/>
        <v>45017</v>
      </c>
      <c r="B42" s="90">
        <v>28</v>
      </c>
      <c r="C42" s="75">
        <f t="shared" si="5"/>
        <v>3223.8926425515597</v>
      </c>
      <c r="D42" s="106">
        <f t="shared" si="0"/>
        <v>8.06</v>
      </c>
      <c r="E42" s="106">
        <f t="shared" si="1"/>
        <v>93.84125221024307</v>
      </c>
      <c r="F42" s="106">
        <f t="shared" si="3"/>
        <v>101.9</v>
      </c>
      <c r="G42" s="106">
        <f t="shared" si="2"/>
        <v>3130.0513903413166</v>
      </c>
    </row>
    <row r="43" spans="1:7">
      <c r="A43" s="105">
        <f t="shared" si="4"/>
        <v>45047</v>
      </c>
      <c r="B43" s="90">
        <v>29</v>
      </c>
      <c r="C43" s="75">
        <f t="shared" si="5"/>
        <v>3130.0513903413166</v>
      </c>
      <c r="D43" s="106">
        <f t="shared" si="0"/>
        <v>7.83</v>
      </c>
      <c r="E43" s="106">
        <f t="shared" si="1"/>
        <v>94.075855340768683</v>
      </c>
      <c r="F43" s="106">
        <f t="shared" si="3"/>
        <v>101.9</v>
      </c>
      <c r="G43" s="106">
        <f t="shared" si="2"/>
        <v>3035.975535000548</v>
      </c>
    </row>
    <row r="44" spans="1:7">
      <c r="A44" s="105">
        <f t="shared" si="4"/>
        <v>45078</v>
      </c>
      <c r="B44" s="90">
        <v>30</v>
      </c>
      <c r="C44" s="75">
        <f t="shared" si="5"/>
        <v>3035.975535000548</v>
      </c>
      <c r="D44" s="106">
        <f t="shared" si="0"/>
        <v>7.59</v>
      </c>
      <c r="E44" s="106">
        <f t="shared" si="1"/>
        <v>94.311044979120595</v>
      </c>
      <c r="F44" s="106">
        <f t="shared" si="3"/>
        <v>101.9</v>
      </c>
      <c r="G44" s="106">
        <f t="shared" si="2"/>
        <v>2941.6644900214274</v>
      </c>
    </row>
    <row r="45" spans="1:7">
      <c r="A45" s="105">
        <f t="shared" si="4"/>
        <v>45108</v>
      </c>
      <c r="B45" s="90">
        <v>31</v>
      </c>
      <c r="C45" s="75">
        <f t="shared" si="5"/>
        <v>2941.6644900214274</v>
      </c>
      <c r="D45" s="106">
        <f t="shared" si="0"/>
        <v>7.35</v>
      </c>
      <c r="E45" s="106">
        <f t="shared" si="1"/>
        <v>94.5468225915684</v>
      </c>
      <c r="F45" s="106">
        <f t="shared" si="3"/>
        <v>101.9</v>
      </c>
      <c r="G45" s="106">
        <f t="shared" si="2"/>
        <v>2847.117667429859</v>
      </c>
    </row>
    <row r="46" spans="1:7">
      <c r="A46" s="105">
        <f t="shared" si="4"/>
        <v>45139</v>
      </c>
      <c r="B46" s="90">
        <v>32</v>
      </c>
      <c r="C46" s="75">
        <f t="shared" si="5"/>
        <v>2847.117667429859</v>
      </c>
      <c r="D46" s="106">
        <f t="shared" si="0"/>
        <v>7.12</v>
      </c>
      <c r="E46" s="106">
        <f t="shared" si="1"/>
        <v>94.783189648047326</v>
      </c>
      <c r="F46" s="106">
        <f t="shared" si="3"/>
        <v>101.9</v>
      </c>
      <c r="G46" s="106">
        <f t="shared" si="2"/>
        <v>2752.3344777818115</v>
      </c>
    </row>
    <row r="47" spans="1:7">
      <c r="A47" s="105">
        <f t="shared" si="4"/>
        <v>45170</v>
      </c>
      <c r="B47" s="90">
        <v>33</v>
      </c>
      <c r="C47" s="75">
        <f t="shared" si="5"/>
        <v>2752.3344777818115</v>
      </c>
      <c r="D47" s="106">
        <f t="shared" si="0"/>
        <v>6.88</v>
      </c>
      <c r="E47" s="106">
        <f t="shared" si="1"/>
        <v>95.020147622167443</v>
      </c>
      <c r="F47" s="106">
        <f t="shared" si="3"/>
        <v>101.9</v>
      </c>
      <c r="G47" s="106">
        <f t="shared" si="2"/>
        <v>2657.3143301596442</v>
      </c>
    </row>
    <row r="48" spans="1:7">
      <c r="A48" s="105">
        <f t="shared" si="4"/>
        <v>45200</v>
      </c>
      <c r="B48" s="90">
        <v>34</v>
      </c>
      <c r="C48" s="75">
        <f t="shared" si="5"/>
        <v>2657.3143301596442</v>
      </c>
      <c r="D48" s="106">
        <f t="shared" si="0"/>
        <v>6.64</v>
      </c>
      <c r="E48" s="106">
        <f t="shared" si="1"/>
        <v>95.257697991222869</v>
      </c>
      <c r="F48" s="106">
        <f t="shared" si="3"/>
        <v>101.9</v>
      </c>
      <c r="G48" s="106">
        <f t="shared" si="2"/>
        <v>2562.0566321684214</v>
      </c>
    </row>
    <row r="49" spans="1:7">
      <c r="A49" s="105">
        <f t="shared" si="4"/>
        <v>45231</v>
      </c>
      <c r="B49" s="90">
        <v>35</v>
      </c>
      <c r="C49" s="75">
        <f t="shared" si="5"/>
        <v>2562.0566321684214</v>
      </c>
      <c r="D49" s="106">
        <f t="shared" si="0"/>
        <v>6.41</v>
      </c>
      <c r="E49" s="106">
        <f t="shared" si="1"/>
        <v>95.495842236200914</v>
      </c>
      <c r="F49" s="106">
        <f t="shared" si="3"/>
        <v>101.9</v>
      </c>
      <c r="G49" s="106">
        <f t="shared" si="2"/>
        <v>2466.5607899322204</v>
      </c>
    </row>
    <row r="50" spans="1:7">
      <c r="A50" s="105">
        <f t="shared" si="4"/>
        <v>45261</v>
      </c>
      <c r="B50" s="90">
        <v>36</v>
      </c>
      <c r="C50" s="75">
        <f t="shared" si="5"/>
        <v>2466.5607899322204</v>
      </c>
      <c r="D50" s="106">
        <f t="shared" si="0"/>
        <v>6.17</v>
      </c>
      <c r="E50" s="106">
        <f t="shared" si="1"/>
        <v>95.734581841791424</v>
      </c>
      <c r="F50" s="106">
        <f t="shared" si="3"/>
        <v>101.9</v>
      </c>
      <c r="G50" s="106">
        <f t="shared" si="2"/>
        <v>2370.8262080904287</v>
      </c>
    </row>
    <row r="51" spans="1:7">
      <c r="A51" s="105">
        <f t="shared" si="4"/>
        <v>45292</v>
      </c>
      <c r="B51" s="90">
        <v>37</v>
      </c>
      <c r="C51" s="75">
        <f t="shared" si="5"/>
        <v>2370.8262080904287</v>
      </c>
      <c r="D51" s="106">
        <f t="shared" si="0"/>
        <v>5.93</v>
      </c>
      <c r="E51" s="106">
        <f t="shared" si="1"/>
        <v>95.973918296395894</v>
      </c>
      <c r="F51" s="106">
        <f t="shared" si="3"/>
        <v>101.9</v>
      </c>
      <c r="G51" s="106">
        <f t="shared" si="2"/>
        <v>2274.8522897940329</v>
      </c>
    </row>
    <row r="52" spans="1:7">
      <c r="A52" s="105">
        <f t="shared" si="4"/>
        <v>45323</v>
      </c>
      <c r="B52" s="90">
        <v>38</v>
      </c>
      <c r="C52" s="75">
        <f t="shared" si="5"/>
        <v>2274.8522897940329</v>
      </c>
      <c r="D52" s="106">
        <f t="shared" si="0"/>
        <v>5.69</v>
      </c>
      <c r="E52" s="106">
        <f t="shared" si="1"/>
        <v>96.213853092136887</v>
      </c>
      <c r="F52" s="106">
        <f t="shared" si="3"/>
        <v>101.9</v>
      </c>
      <c r="G52" s="106">
        <f t="shared" si="2"/>
        <v>2178.6384367018959</v>
      </c>
    </row>
    <row r="53" spans="1:7">
      <c r="A53" s="105">
        <f t="shared" si="4"/>
        <v>45352</v>
      </c>
      <c r="B53" s="90">
        <v>39</v>
      </c>
      <c r="C53" s="75">
        <f t="shared" si="5"/>
        <v>2178.6384367018959</v>
      </c>
      <c r="D53" s="106">
        <f t="shared" si="0"/>
        <v>5.45</v>
      </c>
      <c r="E53" s="106">
        <f t="shared" si="1"/>
        <v>96.454387724867232</v>
      </c>
      <c r="F53" s="106">
        <f t="shared" si="3"/>
        <v>101.9</v>
      </c>
      <c r="G53" s="106">
        <f t="shared" si="2"/>
        <v>2082.1840489770289</v>
      </c>
    </row>
    <row r="54" spans="1:7">
      <c r="A54" s="105">
        <f t="shared" si="4"/>
        <v>45383</v>
      </c>
      <c r="B54" s="90">
        <v>40</v>
      </c>
      <c r="C54" s="75">
        <f t="shared" si="5"/>
        <v>2082.1840489770289</v>
      </c>
      <c r="D54" s="106">
        <f t="shared" si="0"/>
        <v>5.21</v>
      </c>
      <c r="E54" s="106">
        <f t="shared" si="1"/>
        <v>96.6955236941794</v>
      </c>
      <c r="F54" s="106">
        <f t="shared" si="3"/>
        <v>101.9</v>
      </c>
      <c r="G54" s="106">
        <f t="shared" si="2"/>
        <v>1985.4885252828494</v>
      </c>
    </row>
    <row r="55" spans="1:7">
      <c r="A55" s="105">
        <f t="shared" si="4"/>
        <v>45413</v>
      </c>
      <c r="B55" s="90">
        <v>41</v>
      </c>
      <c r="C55" s="75">
        <f t="shared" si="5"/>
        <v>1985.4885252828494</v>
      </c>
      <c r="D55" s="106">
        <f t="shared" si="0"/>
        <v>4.96</v>
      </c>
      <c r="E55" s="106">
        <f t="shared" si="1"/>
        <v>96.937262503414843</v>
      </c>
      <c r="F55" s="106">
        <f t="shared" si="3"/>
        <v>101.9</v>
      </c>
      <c r="G55" s="106">
        <f t="shared" si="2"/>
        <v>1888.5512627794346</v>
      </c>
    </row>
    <row r="56" spans="1:7">
      <c r="A56" s="105">
        <f t="shared" si="4"/>
        <v>45444</v>
      </c>
      <c r="B56" s="90">
        <v>42</v>
      </c>
      <c r="C56" s="75">
        <f t="shared" si="5"/>
        <v>1888.5512627794346</v>
      </c>
      <c r="D56" s="106">
        <f t="shared" si="0"/>
        <v>4.72</v>
      </c>
      <c r="E56" s="106">
        <f t="shared" si="1"/>
        <v>97.179605659673385</v>
      </c>
      <c r="F56" s="106">
        <f t="shared" si="3"/>
        <v>101.9</v>
      </c>
      <c r="G56" s="106">
        <f t="shared" si="2"/>
        <v>1791.3716571197613</v>
      </c>
    </row>
    <row r="57" spans="1:7">
      <c r="A57" s="105">
        <f t="shared" si="4"/>
        <v>45474</v>
      </c>
      <c r="B57" s="90">
        <v>43</v>
      </c>
      <c r="C57" s="75">
        <f t="shared" si="5"/>
        <v>1791.3716571197613</v>
      </c>
      <c r="D57" s="106">
        <f t="shared" si="0"/>
        <v>4.4800000000000004</v>
      </c>
      <c r="E57" s="106">
        <f t="shared" si="1"/>
        <v>97.422554673822575</v>
      </c>
      <c r="F57" s="106">
        <f t="shared" si="3"/>
        <v>101.9</v>
      </c>
      <c r="G57" s="106">
        <f t="shared" si="2"/>
        <v>1693.9491024459387</v>
      </c>
    </row>
    <row r="58" spans="1:7">
      <c r="A58" s="105">
        <f t="shared" si="4"/>
        <v>45505</v>
      </c>
      <c r="B58" s="90">
        <v>44</v>
      </c>
      <c r="C58" s="75">
        <f t="shared" si="5"/>
        <v>1693.9491024459387</v>
      </c>
      <c r="D58" s="106">
        <f t="shared" si="0"/>
        <v>4.2300000000000004</v>
      </c>
      <c r="E58" s="106">
        <f t="shared" si="1"/>
        <v>97.666111060507134</v>
      </c>
      <c r="F58" s="106">
        <f t="shared" si="3"/>
        <v>101.9</v>
      </c>
      <c r="G58" s="106">
        <f t="shared" si="2"/>
        <v>1596.2829913854316</v>
      </c>
    </row>
    <row r="59" spans="1:7">
      <c r="A59" s="105">
        <f t="shared" si="4"/>
        <v>45536</v>
      </c>
      <c r="B59" s="90">
        <v>45</v>
      </c>
      <c r="C59" s="75">
        <f t="shared" si="5"/>
        <v>1596.2829913854316</v>
      </c>
      <c r="D59" s="106">
        <f t="shared" si="0"/>
        <v>3.99</v>
      </c>
      <c r="E59" s="106">
        <f t="shared" si="1"/>
        <v>97.910276338158397</v>
      </c>
      <c r="F59" s="106">
        <f t="shared" si="3"/>
        <v>101.9</v>
      </c>
      <c r="G59" s="106">
        <f t="shared" si="2"/>
        <v>1498.3727150472732</v>
      </c>
    </row>
    <row r="60" spans="1:7">
      <c r="A60" s="105">
        <f t="shared" si="4"/>
        <v>45566</v>
      </c>
      <c r="B60" s="90">
        <v>46</v>
      </c>
      <c r="C60" s="75">
        <f t="shared" si="5"/>
        <v>1498.3727150472732</v>
      </c>
      <c r="D60" s="106">
        <f t="shared" si="0"/>
        <v>3.75</v>
      </c>
      <c r="E60" s="106">
        <f t="shared" si="1"/>
        <v>98.155052029003784</v>
      </c>
      <c r="F60" s="106">
        <f t="shared" si="3"/>
        <v>101.9</v>
      </c>
      <c r="G60" s="106">
        <f t="shared" si="2"/>
        <v>1400.2176630182694</v>
      </c>
    </row>
    <row r="61" spans="1:7">
      <c r="A61" s="105">
        <f t="shared" si="4"/>
        <v>45597</v>
      </c>
      <c r="B61" s="90">
        <v>47</v>
      </c>
      <c r="C61" s="75">
        <f t="shared" si="5"/>
        <v>1400.2176630182694</v>
      </c>
      <c r="D61" s="106">
        <f t="shared" si="0"/>
        <v>3.5</v>
      </c>
      <c r="E61" s="106">
        <f t="shared" si="1"/>
        <v>98.400439659076298</v>
      </c>
      <c r="F61" s="106">
        <f t="shared" si="3"/>
        <v>101.9</v>
      </c>
      <c r="G61" s="106">
        <f t="shared" si="2"/>
        <v>1301.8172233591931</v>
      </c>
    </row>
    <row r="62" spans="1:7">
      <c r="A62" s="105">
        <f t="shared" si="4"/>
        <v>45627</v>
      </c>
      <c r="B62" s="90">
        <v>48</v>
      </c>
      <c r="C62" s="75">
        <f t="shared" si="5"/>
        <v>1301.8172233591931</v>
      </c>
      <c r="D62" s="106">
        <f t="shared" si="0"/>
        <v>3.25</v>
      </c>
      <c r="E62" s="106">
        <f t="shared" si="1"/>
        <v>98.646440758223989</v>
      </c>
      <c r="F62" s="106">
        <f t="shared" si="3"/>
        <v>101.9</v>
      </c>
      <c r="G62" s="106">
        <f t="shared" si="2"/>
        <v>1203.1707826009692</v>
      </c>
    </row>
    <row r="63" spans="1:7">
      <c r="A63" s="105">
        <f t="shared" si="4"/>
        <v>45658</v>
      </c>
      <c r="B63" s="90">
        <v>49</v>
      </c>
      <c r="C63" s="75">
        <f t="shared" si="5"/>
        <v>1203.1707826009692</v>
      </c>
      <c r="D63" s="106">
        <f t="shared" si="0"/>
        <v>3.01</v>
      </c>
      <c r="E63" s="106">
        <f t="shared" si="1"/>
        <v>98.893056860119543</v>
      </c>
      <c r="F63" s="106">
        <f t="shared" si="3"/>
        <v>101.9</v>
      </c>
      <c r="G63" s="106">
        <f t="shared" si="2"/>
        <v>1104.2777257408497</v>
      </c>
    </row>
    <row r="64" spans="1:7">
      <c r="A64" s="105">
        <f t="shared" si="4"/>
        <v>45689</v>
      </c>
      <c r="B64" s="90">
        <v>50</v>
      </c>
      <c r="C64" s="75">
        <f t="shared" si="5"/>
        <v>1104.2777257408497</v>
      </c>
      <c r="D64" s="106">
        <f t="shared" si="0"/>
        <v>2.76</v>
      </c>
      <c r="E64" s="106">
        <f t="shared" si="1"/>
        <v>99.140289502269852</v>
      </c>
      <c r="F64" s="106">
        <f t="shared" si="3"/>
        <v>101.9</v>
      </c>
      <c r="G64" s="106">
        <f t="shared" si="2"/>
        <v>1005.1374362385799</v>
      </c>
    </row>
    <row r="65" spans="1:7">
      <c r="A65" s="105">
        <f t="shared" si="4"/>
        <v>45717</v>
      </c>
      <c r="B65" s="90">
        <v>51</v>
      </c>
      <c r="C65" s="75">
        <f t="shared" si="5"/>
        <v>1005.1374362385799</v>
      </c>
      <c r="D65" s="106">
        <f t="shared" si="0"/>
        <v>2.5099999999999998</v>
      </c>
      <c r="E65" s="106">
        <f t="shared" si="1"/>
        <v>99.388140226025513</v>
      </c>
      <c r="F65" s="106">
        <f t="shared" si="3"/>
        <v>101.9</v>
      </c>
      <c r="G65" s="106">
        <f t="shared" si="2"/>
        <v>905.7492960125544</v>
      </c>
    </row>
    <row r="66" spans="1:7">
      <c r="A66" s="105">
        <f t="shared" si="4"/>
        <v>45748</v>
      </c>
      <c r="B66" s="90">
        <v>52</v>
      </c>
      <c r="C66" s="75">
        <f t="shared" si="5"/>
        <v>905.7492960125544</v>
      </c>
      <c r="D66" s="106">
        <f t="shared" si="0"/>
        <v>2.2599999999999998</v>
      </c>
      <c r="E66" s="106">
        <f t="shared" si="1"/>
        <v>99.636610576590598</v>
      </c>
      <c r="F66" s="106">
        <f t="shared" si="3"/>
        <v>101.9</v>
      </c>
      <c r="G66" s="106">
        <f t="shared" si="2"/>
        <v>806.11268543596384</v>
      </c>
    </row>
    <row r="67" spans="1:7">
      <c r="A67" s="105">
        <f t="shared" si="4"/>
        <v>45778</v>
      </c>
      <c r="B67" s="90">
        <v>53</v>
      </c>
      <c r="C67" s="75">
        <f t="shared" si="5"/>
        <v>806.11268543596384</v>
      </c>
      <c r="D67" s="106">
        <f t="shared" si="0"/>
        <v>2.02</v>
      </c>
      <c r="E67" s="106">
        <f t="shared" si="1"/>
        <v>99.88570210303206</v>
      </c>
      <c r="F67" s="106">
        <f t="shared" si="3"/>
        <v>101.9</v>
      </c>
      <c r="G67" s="106">
        <f t="shared" si="2"/>
        <v>706.22698333293181</v>
      </c>
    </row>
    <row r="68" spans="1:7">
      <c r="A68" s="105">
        <f t="shared" si="4"/>
        <v>45809</v>
      </c>
      <c r="B68" s="90">
        <v>54</v>
      </c>
      <c r="C68" s="75">
        <f t="shared" si="5"/>
        <v>706.22698333293181</v>
      </c>
      <c r="D68" s="106">
        <f t="shared" si="0"/>
        <v>1.77</v>
      </c>
      <c r="E68" s="106">
        <f t="shared" si="1"/>
        <v>100.13541635828965</v>
      </c>
      <c r="F68" s="106">
        <f t="shared" si="3"/>
        <v>101.9</v>
      </c>
      <c r="G68" s="106">
        <f t="shared" si="2"/>
        <v>606.09156697464221</v>
      </c>
    </row>
    <row r="69" spans="1:7">
      <c r="A69" s="105">
        <f t="shared" si="4"/>
        <v>45839</v>
      </c>
      <c r="B69" s="90">
        <v>55</v>
      </c>
      <c r="C69" s="75">
        <f t="shared" si="5"/>
        <v>606.09156697464221</v>
      </c>
      <c r="D69" s="106">
        <f t="shared" si="0"/>
        <v>1.52</v>
      </c>
      <c r="E69" s="106">
        <f t="shared" si="1"/>
        <v>100.38575489918537</v>
      </c>
      <c r="F69" s="106">
        <f t="shared" si="3"/>
        <v>101.9</v>
      </c>
      <c r="G69" s="106">
        <f t="shared" si="2"/>
        <v>505.70581207545683</v>
      </c>
    </row>
    <row r="70" spans="1:7">
      <c r="A70" s="105">
        <f t="shared" si="4"/>
        <v>45870</v>
      </c>
      <c r="B70" s="90">
        <v>56</v>
      </c>
      <c r="C70" s="75">
        <f t="shared" si="5"/>
        <v>505.70581207545683</v>
      </c>
      <c r="D70" s="106">
        <f t="shared" si="0"/>
        <v>1.26</v>
      </c>
      <c r="E70" s="106">
        <f t="shared" si="1"/>
        <v>100.63671928643333</v>
      </c>
      <c r="F70" s="106">
        <f t="shared" si="3"/>
        <v>101.9</v>
      </c>
      <c r="G70" s="106">
        <f t="shared" si="2"/>
        <v>405.0690927890235</v>
      </c>
    </row>
    <row r="71" spans="1:7">
      <c r="A71" s="105">
        <f t="shared" si="4"/>
        <v>45901</v>
      </c>
      <c r="B71" s="90">
        <v>57</v>
      </c>
      <c r="C71" s="75">
        <f t="shared" si="5"/>
        <v>405.0690927890235</v>
      </c>
      <c r="D71" s="106">
        <f t="shared" si="0"/>
        <v>1.01</v>
      </c>
      <c r="E71" s="106">
        <f t="shared" si="1"/>
        <v>100.88831108464942</v>
      </c>
      <c r="F71" s="106">
        <f t="shared" si="3"/>
        <v>101.9</v>
      </c>
      <c r="G71" s="106">
        <f t="shared" si="2"/>
        <v>304.18078170437411</v>
      </c>
    </row>
    <row r="72" spans="1:7">
      <c r="A72" s="105">
        <f t="shared" si="4"/>
        <v>45931</v>
      </c>
      <c r="B72" s="90">
        <v>58</v>
      </c>
      <c r="C72" s="75">
        <f t="shared" si="5"/>
        <v>304.18078170437411</v>
      </c>
      <c r="D72" s="106">
        <f t="shared" si="0"/>
        <v>0.76</v>
      </c>
      <c r="E72" s="106">
        <f t="shared" si="1"/>
        <v>101.14053186236104</v>
      </c>
      <c r="F72" s="106">
        <f t="shared" si="3"/>
        <v>101.9</v>
      </c>
      <c r="G72" s="106">
        <f t="shared" si="2"/>
        <v>203.04024984201305</v>
      </c>
    </row>
    <row r="73" spans="1:7">
      <c r="A73" s="105">
        <f t="shared" si="4"/>
        <v>45962</v>
      </c>
      <c r="B73" s="90">
        <v>59</v>
      </c>
      <c r="C73" s="75">
        <f t="shared" si="5"/>
        <v>203.04024984201305</v>
      </c>
      <c r="D73" s="106">
        <f t="shared" si="0"/>
        <v>0.51</v>
      </c>
      <c r="E73" s="106">
        <f t="shared" si="1"/>
        <v>101.39338319201694</v>
      </c>
      <c r="F73" s="106">
        <f t="shared" si="3"/>
        <v>101.9</v>
      </c>
      <c r="G73" s="106">
        <f t="shared" si="2"/>
        <v>101.64686664999611</v>
      </c>
    </row>
    <row r="74" spans="1:7">
      <c r="A74" s="105">
        <f t="shared" si="4"/>
        <v>45992</v>
      </c>
      <c r="B74" s="90">
        <v>60</v>
      </c>
      <c r="C74" s="75">
        <f>G73</f>
        <v>101.64686664999611</v>
      </c>
      <c r="D74" s="106">
        <f>ROUND(C74*$E$11/12,2)</f>
        <v>0.25</v>
      </c>
      <c r="E74" s="106">
        <f t="shared" si="1"/>
        <v>101.64686664999699</v>
      </c>
      <c r="F74" s="106">
        <f t="shared" si="3"/>
        <v>101.9</v>
      </c>
      <c r="G74" s="106">
        <f>C74-E74</f>
        <v>-8.8107299234252423E-13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5F25KTUSNP4X-205032580-160773</_dlc_DocId>
    <_dlc_DocIdUrl xmlns="d65e48b5-f38d-431e-9b4f-47403bf4583f">
      <Url>https://rkas.sharepoint.com/Kliendisuhted/_layouts/15/DocIdRedir.aspx?ID=5F25KTUSNP4X-205032580-160773</Url>
      <Description>5F25KTUSNP4X-205032580-160773</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162335-9205-40AA-9872-7E2ABCBF3EE0}"/>
</file>

<file path=customXml/itemProps2.xml><?xml version="1.0" encoding="utf-8"?>
<ds:datastoreItem xmlns:ds="http://schemas.openxmlformats.org/officeDocument/2006/customXml" ds:itemID="{9D2941D5-3C84-4261-ACBB-167AC7C4A39A}"/>
</file>

<file path=customXml/itemProps3.xml><?xml version="1.0" encoding="utf-8"?>
<ds:datastoreItem xmlns:ds="http://schemas.openxmlformats.org/officeDocument/2006/customXml" ds:itemID="{CCE4627B-71A2-4655-97F7-65EC20C3E374}"/>
</file>

<file path=customXml/itemProps4.xml><?xml version="1.0" encoding="utf-8"?>
<ds:datastoreItem xmlns:ds="http://schemas.openxmlformats.org/officeDocument/2006/customXml" ds:itemID="{BFDF8811-3FE3-45CE-B267-30289EF110F6}"/>
</file>

<file path=customXml/itemProps5.xml><?xml version="1.0" encoding="utf-8"?>
<ds:datastoreItem xmlns:ds="http://schemas.openxmlformats.org/officeDocument/2006/customXml" ds:itemID="{E5D89B13-70F5-461D-A68A-EE481D45F326}"/>
</file>

<file path=docProps/app.xml><?xml version="1.0" encoding="utf-8"?>
<Properties xmlns="http://schemas.openxmlformats.org/officeDocument/2006/extended-properties" xmlns:vt="http://schemas.openxmlformats.org/officeDocument/2006/docPropsVTypes">
  <Application>Microsoft Excel Online</Application>
  <Manager/>
  <Company>Riigi Kinnisvara AS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MargitD</dc:creator>
  <cp:keywords/>
  <dc:description/>
  <cp:lastModifiedBy>Kadi Adson</cp:lastModifiedBy>
  <cp:revision/>
  <dcterms:created xsi:type="dcterms:W3CDTF">2009-11-20T06:24:07Z</dcterms:created>
  <dcterms:modified xsi:type="dcterms:W3CDTF">2024-11-06T14:46:23Z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Kontrollitud">
    <vt:lpwstr/>
  </property>
  <property fmtid="{D5CDD505-2E9C-101B-9397-08002B2CF9AE}" pid="7" name="ContentTypeId">
    <vt:lpwstr>0x01010021F49CB927020945B36FEF90E8855D8B</vt:lpwstr>
  </property>
  <property fmtid="{D5CDD505-2E9C-101B-9397-08002B2CF9AE}" pid="8" name="_dlc_DocId">
    <vt:lpwstr>5F25KTUSNP4X-205032580-160773</vt:lpwstr>
  </property>
  <property fmtid="{D5CDD505-2E9C-101B-9397-08002B2CF9AE}" pid="9" name="_dlc_DocIdItemGuid">
    <vt:lpwstr>5bea7208-b6d8-4837-b4c8-5b97e3f39eb6</vt:lpwstr>
  </property>
  <property fmtid="{D5CDD505-2E9C-101B-9397-08002B2CF9AE}" pid="10" name="_dlc_DocIdUrl">
    <vt:lpwstr>https://rkas.sharepoint.com/Kliendisuhted/_layouts/15/DocIdRedir.aspx?ID=5F25KTUSNP4X-205032580-160773, 5F25KTUSNP4X-205032580-160773</vt:lpwstr>
  </property>
  <property fmtid="{D5CDD505-2E9C-101B-9397-08002B2CF9AE}" pid="11" name="MediaServiceImageTags">
    <vt:lpwstr/>
  </property>
</Properties>
</file>